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0" yWindow="0" windowWidth="22812" windowHeight="8928" tabRatio="937"/>
  </bookViews>
  <sheets>
    <sheet name="Contents" sheetId="4" r:id="rId1"/>
    <sheet name="1. Disclaimer" sheetId="13" r:id="rId2"/>
    <sheet name="2. Balance Sheet" sheetId="20" r:id="rId3"/>
    <sheet name="3. Income Statement" sheetId="21" r:id="rId4"/>
    <sheet name="4. Cash Flows" sheetId="22" r:id="rId5"/>
    <sheet name="5. BasisProForma" sheetId="7" r:id="rId6"/>
    <sheet name="6. PF Income Statement" sheetId="5" r:id="rId7"/>
    <sheet name="7. Customer Scorecard" sheetId="14" r:id="rId8"/>
    <sheet name="8. Revenue per FTE" sheetId="15" r:id="rId9"/>
    <sheet name="9. PF EBITDA Reconciliation" sheetId="18" r:id="rId10"/>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Sheet'!$A$1:$BG$61</definedName>
    <definedName name="_xlnm.Print_Area" localSheetId="3">'3. Income Statement'!$A$1:$CF$29</definedName>
    <definedName name="_xlnm.Print_Area" localSheetId="4">'4. Cash Flows'!$A$1:$AW$82</definedName>
    <definedName name="_xlnm.Print_Area" localSheetId="5">'5. BasisProForma'!$A$1:$C$7</definedName>
    <definedName name="_xlnm.Print_Area" localSheetId="6">'6. PF Income Statement'!$A$1:$AY$35</definedName>
    <definedName name="_xlnm.Print_Area" localSheetId="7">'7. Customer Scorecard'!$B$1:$G$17</definedName>
    <definedName name="_xlnm.Print_Area" localSheetId="8">'8. Revenue per FTE'!$A$1:$I$10</definedName>
    <definedName name="_xlnm.Print_Area" localSheetId="9">'9. PF EBITDA Reconciliation'!$A$1:$AT$43</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45621"/>
</workbook>
</file>

<file path=xl/calcChain.xml><?xml version="1.0" encoding="utf-8"?>
<calcChain xmlns="http://schemas.openxmlformats.org/spreadsheetml/2006/main">
  <c r="BF71" i="22" l="1"/>
  <c r="BF68" i="22"/>
  <c r="BF66" i="22"/>
  <c r="BF65" i="22"/>
  <c r="BF51" i="22"/>
  <c r="BF42" i="22"/>
  <c r="BF31" i="22"/>
  <c r="BD47" i="22" l="1"/>
  <c r="BD51" i="22"/>
  <c r="BD66" i="22" s="1"/>
  <c r="BD42" i="22"/>
  <c r="BD31" i="22"/>
  <c r="BD68" i="22" l="1"/>
  <c r="BD71" i="22" s="1"/>
  <c r="BB51" i="22"/>
  <c r="BB47" i="22"/>
  <c r="BB66" i="22" l="1"/>
  <c r="BB42" i="22" l="1"/>
  <c r="BB31" i="22"/>
  <c r="BB68" i="22" l="1"/>
  <c r="BB71" i="22" s="1"/>
  <c r="AZ47" i="22"/>
  <c r="AZ66" i="22" s="1"/>
  <c r="AZ42" i="22"/>
  <c r="AZ31" i="22"/>
  <c r="AZ68" i="22" l="1"/>
  <c r="AZ71" i="22" s="1"/>
  <c r="AX66" i="22"/>
  <c r="AX42" i="22"/>
  <c r="AX31" i="22"/>
  <c r="AX68" i="22" l="1"/>
  <c r="AX71" i="22" s="1"/>
  <c r="G7" i="15"/>
  <c r="F11" i="14" l="1"/>
  <c r="AP29" i="21" l="1"/>
  <c r="AS29" i="21"/>
  <c r="AV29" i="21"/>
  <c r="AY29" i="21"/>
  <c r="BB29" i="21"/>
  <c r="BE29" i="21"/>
  <c r="BH29" i="21"/>
  <c r="BK29" i="21"/>
  <c r="BN29" i="21"/>
  <c r="BQ29" i="21"/>
  <c r="BT29" i="21"/>
  <c r="BW29" i="21"/>
  <c r="BY29" i="21"/>
  <c r="CA29" i="21"/>
  <c r="CC29" i="21"/>
  <c r="AV66" i="22" l="1"/>
  <c r="AV42" i="22"/>
  <c r="AV31" i="22"/>
  <c r="AV68" i="22" l="1"/>
  <c r="AV71" i="22" s="1"/>
  <c r="AP66" i="22"/>
  <c r="AN66" i="22"/>
  <c r="AL66" i="22"/>
  <c r="AJ66" i="22"/>
  <c r="AH66" i="22"/>
  <c r="AF66" i="22"/>
  <c r="AD66" i="22"/>
  <c r="AB66" i="22"/>
  <c r="Z66" i="22"/>
  <c r="X66" i="22"/>
  <c r="V66" i="22"/>
  <c r="S66" i="22"/>
  <c r="Q66" i="22"/>
  <c r="O66" i="22"/>
  <c r="G66" i="22"/>
  <c r="E66" i="22"/>
  <c r="C66" i="22"/>
  <c r="M61" i="22"/>
  <c r="AP42" i="22"/>
  <c r="AN42" i="22"/>
  <c r="AL42" i="22"/>
  <c r="AJ42" i="22"/>
  <c r="AH42" i="22"/>
  <c r="AF42" i="22"/>
  <c r="AD42" i="22"/>
  <c r="AB42" i="22"/>
  <c r="Z42" i="22"/>
  <c r="X42" i="22"/>
  <c r="V42" i="22"/>
  <c r="S42" i="22"/>
  <c r="Q42" i="22"/>
  <c r="O42" i="22"/>
  <c r="G42" i="22"/>
  <c r="E42" i="22"/>
  <c r="C42" i="22"/>
  <c r="AP31" i="22"/>
  <c r="AN31" i="22"/>
  <c r="AL31" i="22"/>
  <c r="AJ31" i="22"/>
  <c r="AH31" i="22"/>
  <c r="AF31" i="22"/>
  <c r="AD31" i="22"/>
  <c r="AB31" i="22"/>
  <c r="Z31" i="22"/>
  <c r="X31" i="22"/>
  <c r="V31" i="22"/>
  <c r="S31" i="22"/>
  <c r="Q31" i="22"/>
  <c r="O31" i="22"/>
  <c r="G31" i="22"/>
  <c r="E31" i="22"/>
  <c r="C31" i="22"/>
  <c r="AP15" i="21"/>
  <c r="AP21" i="21" s="1"/>
  <c r="AP23" i="21" s="1"/>
  <c r="AP27" i="21" s="1"/>
  <c r="AM15" i="21"/>
  <c r="AM21" i="21" s="1"/>
  <c r="AM23" i="21" s="1"/>
  <c r="AM27" i="21" s="1"/>
  <c r="Z59" i="20"/>
  <c r="X59" i="20"/>
  <c r="Z55" i="20"/>
  <c r="X55" i="20"/>
  <c r="Z52" i="20"/>
  <c r="X52" i="20"/>
  <c r="Z37" i="20"/>
  <c r="Z45" i="20" s="1"/>
  <c r="X37" i="20"/>
  <c r="X45" i="20" s="1"/>
  <c r="Z21" i="20"/>
  <c r="X21" i="20"/>
  <c r="Z15" i="20"/>
  <c r="X15" i="20"/>
  <c r="Z68" i="22" l="1"/>
  <c r="Z71" i="22" s="1"/>
  <c r="AP68" i="22"/>
  <c r="AP71" i="22" s="1"/>
  <c r="AH68" i="22"/>
  <c r="AH71" i="22" s="1"/>
  <c r="X22" i="20"/>
  <c r="Z22" i="20"/>
  <c r="AB68" i="22"/>
  <c r="AB71" i="22" s="1"/>
  <c r="X60" i="20"/>
  <c r="X61" i="20" s="1"/>
  <c r="V68" i="22"/>
  <c r="V71" i="22" s="1"/>
  <c r="AD68" i="22"/>
  <c r="AD71" i="22" s="1"/>
  <c r="AL68" i="22"/>
  <c r="AL71" i="22" s="1"/>
  <c r="AJ68" i="22"/>
  <c r="AJ71" i="22" s="1"/>
  <c r="Z60" i="20"/>
  <c r="Z61" i="20" s="1"/>
  <c r="X68" i="22"/>
  <c r="X71" i="22" s="1"/>
  <c r="AF68" i="22"/>
  <c r="AF71" i="22" s="1"/>
  <c r="AN68" i="22"/>
  <c r="AN71" i="22" s="1"/>
  <c r="F7" i="15"/>
  <c r="AH17" i="5" l="1"/>
  <c r="S41" i="18" l="1"/>
  <c r="Q41" i="18"/>
  <c r="N41" i="18"/>
  <c r="L41" i="18"/>
  <c r="S40" i="18"/>
  <c r="Q40" i="18"/>
  <c r="N40" i="18"/>
  <c r="L40" i="18"/>
  <c r="S39" i="18"/>
  <c r="Q39" i="18"/>
  <c r="N39" i="18"/>
  <c r="L39" i="18"/>
  <c r="S38" i="18"/>
  <c r="Q38" i="18"/>
  <c r="N38" i="18"/>
  <c r="L38" i="18"/>
  <c r="S37" i="18"/>
  <c r="Q37" i="18"/>
  <c r="N37" i="18"/>
  <c r="L37" i="18"/>
  <c r="S35" i="18"/>
  <c r="Q35" i="18"/>
  <c r="N35" i="18"/>
  <c r="L35" i="18"/>
  <c r="S34" i="18"/>
  <c r="Q34" i="18"/>
  <c r="N34" i="18"/>
  <c r="L34" i="18"/>
  <c r="S33" i="18"/>
  <c r="Q33" i="18"/>
  <c r="N33" i="18"/>
  <c r="L33" i="18"/>
  <c r="S32" i="18"/>
  <c r="Q32" i="18"/>
  <c r="N32" i="18"/>
  <c r="L32" i="18"/>
  <c r="S31" i="18"/>
  <c r="Q31" i="18"/>
  <c r="N31" i="18"/>
  <c r="L31" i="18"/>
  <c r="S30" i="18"/>
  <c r="Q30" i="18"/>
  <c r="N30" i="18"/>
  <c r="L30" i="18"/>
  <c r="S29" i="18"/>
  <c r="Q29" i="18"/>
  <c r="N29" i="18"/>
  <c r="L29" i="18"/>
  <c r="S28" i="18"/>
  <c r="Q28" i="18"/>
  <c r="N28" i="18"/>
  <c r="L28" i="18"/>
  <c r="S27" i="18"/>
  <c r="Q27" i="18"/>
  <c r="N27" i="18"/>
  <c r="L27" i="18"/>
  <c r="I26" i="18"/>
  <c r="I36" i="18" s="1"/>
  <c r="I42" i="18" s="1"/>
  <c r="H26" i="18"/>
  <c r="H36" i="18" s="1"/>
  <c r="H42" i="18" s="1"/>
  <c r="G26" i="18"/>
  <c r="F26" i="18"/>
  <c r="E26" i="18"/>
  <c r="E36" i="18" s="1"/>
  <c r="E42" i="18" s="1"/>
  <c r="D26" i="18"/>
  <c r="C26" i="18"/>
  <c r="C36" i="18" s="1"/>
  <c r="S25" i="18"/>
  <c r="Q25" i="18"/>
  <c r="N25" i="18"/>
  <c r="L25" i="18"/>
  <c r="S24" i="18"/>
  <c r="Q24" i="18"/>
  <c r="N24" i="18"/>
  <c r="L24" i="18"/>
  <c r="S23" i="18"/>
  <c r="Q23" i="18"/>
  <c r="N23" i="18"/>
  <c r="L23" i="18"/>
  <c r="S21" i="18"/>
  <c r="Q21" i="18"/>
  <c r="N21" i="18"/>
  <c r="L21" i="18"/>
  <c r="I13" i="18"/>
  <c r="H13" i="18"/>
  <c r="G13" i="18"/>
  <c r="F13" i="18"/>
  <c r="E13" i="18"/>
  <c r="D13" i="18"/>
  <c r="C13" i="18"/>
  <c r="S12" i="18"/>
  <c r="Q12" i="18"/>
  <c r="N12" i="18"/>
  <c r="L12" i="18"/>
  <c r="S10" i="18"/>
  <c r="Q10" i="18"/>
  <c r="N10" i="18"/>
  <c r="L10" i="18"/>
  <c r="S8" i="18"/>
  <c r="Q8" i="18"/>
  <c r="N8" i="18"/>
  <c r="L8" i="18"/>
  <c r="L13" i="18" l="1"/>
  <c r="N13" i="18"/>
  <c r="S13" i="18"/>
  <c r="Q26" i="18"/>
  <c r="N26" i="18"/>
  <c r="Q13" i="18"/>
  <c r="G36" i="18"/>
  <c r="G42" i="18" s="1"/>
  <c r="N42" i="18" s="1"/>
  <c r="S26" i="18"/>
  <c r="C42" i="18"/>
  <c r="D36" i="18"/>
  <c r="D42" i="18" s="1"/>
  <c r="L26" i="18"/>
  <c r="F36" i="18"/>
  <c r="N36" i="18" l="1"/>
  <c r="L36" i="18"/>
  <c r="F42" i="18"/>
  <c r="S42" i="18" s="1"/>
  <c r="S36" i="18"/>
  <c r="L42" i="18"/>
  <c r="Q36" i="18"/>
  <c r="Q42" i="18" l="1"/>
</calcChain>
</file>

<file path=xl/sharedStrings.xml><?xml version="1.0" encoding="utf-8"?>
<sst xmlns="http://schemas.openxmlformats.org/spreadsheetml/2006/main" count="848" uniqueCount="329">
  <si>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</si>
  <si>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</si>
  <si>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</si>
  <si>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</si>
  <si>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</si>
  <si>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</si>
  <si>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</si>
  <si>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</si>
  <si>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</si>
  <si>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</si>
  <si>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</si>
  <si>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</si>
  <si>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</si>
  <si>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</si>
  <si>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</si>
  <si>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</si>
  <si>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</si>
  <si>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</si>
  <si>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</si>
  <si>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</si>
  <si>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</si>
  <si>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</si>
  <si>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</si>
  <si>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</si>
  <si>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</si>
  <si>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</si>
  <si>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</si>
  <si>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</si>
  <si>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</si>
  <si>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</si>
  <si>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</si>
  <si>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</si>
  <si>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</si>
  <si>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</si>
  <si>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</si>
  <si>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</si>
  <si>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</si>
  <si>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</si>
  <si>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</si>
  <si>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</si>
  <si>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Property, plant and equipment, net</t>
  </si>
  <si>
    <t>Deferred income tax assets</t>
  </si>
  <si>
    <t>Other noncurrent assets</t>
  </si>
  <si>
    <t>Liabilities and Stockholders' Equity (Deficit)</t>
  </si>
  <si>
    <t>Related party payables</t>
  </si>
  <si>
    <t>Income tax payable</t>
  </si>
  <si>
    <t>Accrued compensation and benefits</t>
  </si>
  <si>
    <t>Customer deposits</t>
  </si>
  <si>
    <t>Deferred revenue</t>
  </si>
  <si>
    <t>Deferred income tax liabilities</t>
  </si>
  <si>
    <t>Other long-term liabilities</t>
  </si>
  <si>
    <t>Common Stock</t>
  </si>
  <si>
    <t>Preferred Stock</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</si>
  <si>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</si>
  <si>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</si>
  <si>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</si>
  <si>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</si>
  <si>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</si>
  <si>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</si>
  <si>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</si>
  <si>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</si>
  <si>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Treasury stock</t>
  </si>
  <si>
    <t>Accrued interest</t>
  </si>
  <si>
    <t>Exela Technologies, Inc. and Subsidiaries</t>
  </si>
  <si>
    <t>Revenue</t>
  </si>
  <si>
    <t>Cost of revenue (exclusive of depreciation and amortization)</t>
  </si>
  <si>
    <t>Impairment of goodwill and other intangible assets</t>
  </si>
  <si>
    <t>Related party expense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</si>
  <si>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</si>
  <si>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</si>
  <si>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</si>
  <si>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</si>
  <si>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</si>
  <si>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</si>
  <si>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</si>
  <si>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</si>
  <si>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</si>
  <si>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</si>
  <si>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</si>
  <si>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</si>
  <si>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</si>
  <si>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</si>
  <si>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</si>
  <si>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</si>
  <si>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</si>
  <si>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</si>
  <si>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</si>
  <si>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Cash flows from financing activities</t>
  </si>
  <si>
    <t xml:space="preserve">      Net increase (decrease) in cash and cash equivalents</t>
  </si>
  <si>
    <t>Supplemental cash flow data:</t>
  </si>
  <si>
    <t>Income tax payments, net of refunds received</t>
  </si>
  <si>
    <t>Interest paid</t>
  </si>
  <si>
    <t>Accrued capital expenditures</t>
  </si>
  <si>
    <t>Noncash investing and financing activities:</t>
  </si>
  <si>
    <t>Issuance of common stock as consideration for Novitex</t>
  </si>
  <si>
    <t>Dividend equivalent on Series A Preferred Stock</t>
  </si>
  <si>
    <t>Liability assumed of Quinpario</t>
  </si>
  <si>
    <t>Total accumulated other comprehensive loss</t>
  </si>
  <si>
    <t>  </t>
  </si>
  <si>
    <t>Exela Technologies</t>
  </si>
  <si>
    <t>Contents</t>
  </si>
  <si>
    <t>Balance Sheet</t>
  </si>
  <si>
    <t>Income Statement</t>
  </si>
  <si>
    <t>Cash Flow Statement</t>
  </si>
  <si>
    <t>($ in millions)</t>
  </si>
  <si>
    <t>Q1 2017</t>
  </si>
  <si>
    <t>Q2 2017</t>
  </si>
  <si>
    <t>Q3 2017</t>
  </si>
  <si>
    <t>Q4 2017</t>
  </si>
  <si>
    <t>Q1 2018</t>
  </si>
  <si>
    <t>Q2 2018</t>
  </si>
  <si>
    <t>Q3 2018</t>
  </si>
  <si>
    <t>Q4 2018</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</si>
  <si>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</si>
  <si>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</si>
  <si>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</si>
  <si>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</si>
  <si>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</si>
  <si>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</si>
  <si>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</si>
  <si>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</si>
  <si>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</si>
  <si>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</si>
  <si>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</si>
  <si>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</si>
  <si>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t>Net Loss to Further Adjusted EBITDA Reconciliation</t>
  </si>
  <si>
    <t>Net Loss</t>
  </si>
  <si>
    <t xml:space="preserve">Taxes </t>
  </si>
  <si>
    <t xml:space="preserve">Interest expense </t>
  </si>
  <si>
    <t xml:space="preserve">Depreciation and amortization </t>
  </si>
  <si>
    <t>EBITDA</t>
  </si>
  <si>
    <t>Optimization and restructuring expenses</t>
  </si>
  <si>
    <t>Transaction and integration costs</t>
  </si>
  <si>
    <t>Adjusted EBITDA</t>
  </si>
  <si>
    <t>Sheet</t>
  </si>
  <si>
    <t>Back</t>
  </si>
  <si>
    <t>Pro Forma EBITDA Reconciliation</t>
  </si>
  <si>
    <t>Pro Forma Revenue and Adjusted EBITDA</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</si>
  <si>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</si>
  <si>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</si>
  <si>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</si>
  <si>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</si>
  <si>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</si>
  <si>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 xml:space="preserve"> Purchases of property, plant, and equipment</t>
  </si>
  <si>
    <t xml:space="preserve"> Additions to outsourcing contract costs</t>
  </si>
  <si>
    <t xml:space="preserve"> Cash acquired in Quinpario reverse merger</t>
  </si>
  <si>
    <t xml:space="preserve">  Income tax (expense) benefit</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</si>
  <si>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</si>
  <si>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</si>
  <si>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</si>
  <si>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</si>
  <si>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</si>
  <si>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t>Combined Quarterly Information - Exela Technologies, Inc (unaudited)</t>
  </si>
  <si>
    <t>As of March 31, 2019</t>
  </si>
  <si>
    <t>Three  months  ended March 31, 2019</t>
  </si>
  <si>
    <t>Mar 31, 2019</t>
  </si>
  <si>
    <t>Q1 2019</t>
  </si>
  <si>
    <t>Customer Scorecard</t>
  </si>
  <si>
    <t>Top 20 Customers</t>
  </si>
  <si>
    <t>Top 100 Customers</t>
  </si>
  <si>
    <t>Top 200 Customers</t>
  </si>
  <si>
    <t># of Customers over $25 Million in revenue</t>
  </si>
  <si>
    <t># of Customers over $1 Million in revenue</t>
  </si>
  <si>
    <t>3. Customer Statistics</t>
  </si>
  <si>
    <t>Revenue from Americas</t>
  </si>
  <si>
    <t>2017 Pro forma</t>
  </si>
  <si>
    <t>2018 Actual</t>
  </si>
  <si>
    <r>
      <t>2018 Organic</t>
    </r>
    <r>
      <rPr>
        <b/>
        <vertAlign val="superscript"/>
        <sz val="15"/>
        <color rgb="FFFFFFFF"/>
        <rFont val="Segoe UI"/>
        <family val="2"/>
      </rPr>
      <t>(1)</t>
    </r>
  </si>
  <si>
    <t>FTEs</t>
  </si>
  <si>
    <t>Revenue ($ in millions)</t>
  </si>
  <si>
    <t>Revenue per FTE ($ in thousands)</t>
  </si>
  <si>
    <t>% growth</t>
  </si>
  <si>
    <t>Revenue per FTE</t>
  </si>
  <si>
    <t>Assets acquired through right-of-use arrangements</t>
  </si>
  <si>
    <t>Leasehold improvements funded by lessor</t>
  </si>
  <si>
    <t xml:space="preserve">      Net cash used in investing activities</t>
  </si>
  <si>
    <t xml:space="preserve">      Net cash provided by (used in) financing activities</t>
  </si>
  <si>
    <t>(1) A reconciliation of Adjusted EIBTDA to Net Loss is included on sheet 9.</t>
  </si>
  <si>
    <r>
      <rPr>
        <b/>
        <i/>
        <sz val="9"/>
        <rFont val="Arial"/>
        <family val="2"/>
      </rPr>
      <t>Combined Financial Information</t>
    </r>
    <r>
      <rPr>
        <i/>
        <sz val="9"/>
        <rFont val="Arial"/>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</si>
  <si>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t>As of June 30, 2019</t>
  </si>
  <si>
    <t>June 30, 2019</t>
  </si>
  <si>
    <t>Six months ended June 30, 2019</t>
  </si>
  <si>
    <t>Q2 2019</t>
  </si>
  <si>
    <t>2017 PF</t>
  </si>
  <si>
    <t>1. Revenue concentration</t>
  </si>
  <si>
    <t>2. Additional Revenue metrics</t>
  </si>
  <si>
    <t>Combined Financial Information - Exela Technologies, Inc</t>
  </si>
  <si>
    <t>YTD'18</t>
  </si>
  <si>
    <t>YTD'19</t>
  </si>
  <si>
    <t>Process Transformation</t>
  </si>
  <si>
    <t>Customer Transformation</t>
  </si>
  <si>
    <t>M &amp; A</t>
  </si>
  <si>
    <t>Gain / loss on derivative instruments</t>
  </si>
  <si>
    <t>Non-Cash and Other Charges</t>
  </si>
  <si>
    <t>Non-cash equity compensation</t>
  </si>
  <si>
    <t>Loss on sale of assets</t>
  </si>
  <si>
    <t>Gain on sale of business</t>
  </si>
  <si>
    <t>Loss on extinguishment of debt</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</si>
  <si>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</si>
  <si>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9"/>
        <rFont val="Arial"/>
        <family val="2"/>
      </rPr>
      <t xml:space="preserve">
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</si>
  <si>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t xml:space="preserve">  Sundry expense (income), net</t>
  </si>
  <si>
    <t xml:space="preserve">  Other expense (income), net</t>
  </si>
  <si>
    <t>As of September 30, 2019</t>
  </si>
  <si>
    <t xml:space="preserve"> — </t>
  </si>
  <si>
    <t>Current portion of finance lease liabilities</t>
  </si>
  <si>
    <t>Current portion of operating lease liabilities</t>
  </si>
  <si>
    <t>Long-term income tax liabilities</t>
  </si>
  <si>
    <t>September 30, 2019</t>
  </si>
  <si>
    <t>Nine months ended September 30, 2019</t>
  </si>
  <si>
    <t>Q3 2019</t>
  </si>
  <si>
    <t>TTM Q3'19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</si>
  <si>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</si>
  <si>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</si>
  <si>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</si>
  <si>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</si>
  <si>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</si>
  <si>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Note: Financial results for the three and twelve month periods ending December 31, 2017, are presented as if the Business Combination had been consummated on January 1, 2017.</t>
  </si>
  <si>
    <t>Management, board fees and expenses</t>
  </si>
  <si>
    <t>Sub-Total</t>
  </si>
  <si>
    <t>Operating lease right-of-use assets, net</t>
  </si>
  <si>
    <t xml:space="preserve">Intangible assets, net </t>
  </si>
  <si>
    <t>Accounts payables</t>
  </si>
  <si>
    <t xml:space="preserve">Accrued liabilities </t>
  </si>
  <si>
    <t xml:space="preserve">Obligation for claim payment </t>
  </si>
  <si>
    <t>Current portion of long-term debts</t>
  </si>
  <si>
    <t>Total current liabilities</t>
  </si>
  <si>
    <t xml:space="preserve">Long-term debt, net of current maturities </t>
  </si>
  <si>
    <t>Finance lease liabilities, net of current portion</t>
  </si>
  <si>
    <t>Operating lease liabilities, net of current portion</t>
  </si>
  <si>
    <t>Other charges</t>
  </si>
  <si>
    <t>Year ended December 31, 2019</t>
  </si>
  <si>
    <t>Restated</t>
  </si>
  <si>
    <t>Dec 31, 2019</t>
  </si>
  <si>
    <t>FY 2019</t>
  </si>
  <si>
    <t xml:space="preserve"> —</t>
  </si>
  <si>
    <t>Additions to outsource contract costs</t>
  </si>
  <si>
    <t xml:space="preserve"> Proceeds from sale of assets</t>
  </si>
  <si>
    <t xml:space="preserve">  </t>
  </si>
  <si>
    <t>Q4 2019</t>
  </si>
  <si>
    <t>As Previously Reported</t>
  </si>
  <si>
    <t>As Restated</t>
  </si>
  <si>
    <t>Selling, general, and administrative expenses (exclusive of depreciation and amortization)</t>
  </si>
  <si>
    <t>As of March 31, 2020</t>
  </si>
  <si>
    <t>Mar 31, 2020</t>
  </si>
  <si>
    <t>Three  months  ended March 31, 2020</t>
  </si>
  <si>
    <t>Q1 2020</t>
  </si>
  <si>
    <t>As of June 30, 2020</t>
  </si>
  <si>
    <t>June 30, 2020</t>
  </si>
  <si>
    <t>Six months ended June 30, 2020</t>
  </si>
  <si>
    <t>Q2 2020</t>
  </si>
  <si>
    <t>Settlement gain on related party payable to Ex-Sigma 2</t>
  </si>
  <si>
    <t>As of September 30, 2020</t>
  </si>
  <si>
    <t>September 30, 2020</t>
  </si>
  <si>
    <t>Nine months ended September 30, 2020</t>
  </si>
  <si>
    <t>Q3 2020</t>
  </si>
  <si>
    <t>Year ended December 31, 2020</t>
  </si>
  <si>
    <t>FY 2020</t>
  </si>
  <si>
    <t xml:space="preserve"> Cash paid for acquisition, net of cash received</t>
  </si>
  <si>
    <t xml:space="preserve"> Cash paid for earnouts</t>
  </si>
  <si>
    <t>(2) Adjusted EBITDA Margin is defined as Adjusted EBITDA divided by Revenue. A reconciliation of Adjusted EBITDA to Net Loss is included on sheet 9.</t>
  </si>
  <si>
    <t>Q4 2020</t>
  </si>
  <si>
    <t>Related party receivables and prepaid expenses</t>
  </si>
  <si>
    <t>As of March 31, 2021</t>
  </si>
  <si>
    <t>Mar 31, 2021</t>
  </si>
  <si>
    <t>Three  months  ended March 31, 2021</t>
  </si>
  <si>
    <t>Q1 2021</t>
  </si>
  <si>
    <t>As of June 30, 2021</t>
  </si>
  <si>
    <t>June 30, 2021</t>
  </si>
  <si>
    <t>Six months ended June 30, 2021</t>
  </si>
  <si>
    <t>Q2 2021</t>
  </si>
  <si>
    <t>As of September 30, 2021</t>
  </si>
  <si>
    <t>September 30, 2021</t>
  </si>
  <si>
    <t>Nine months ended September 30, 2021</t>
  </si>
  <si>
    <t>Q3 2021</t>
  </si>
  <si>
    <t>Q4 2021</t>
  </si>
  <si>
    <t>FY 2021</t>
  </si>
  <si>
    <t>Revenue from Europe (and others regions)</t>
  </si>
  <si>
    <t>Year ended December 31, 2021</t>
  </si>
  <si>
    <t xml:space="preserve">  Debt modification and extinguishment costs (gain), net</t>
  </si>
  <si>
    <t>Repayments on senior secured term loan and 2023 Notes as part of debts exchanges</t>
  </si>
  <si>
    <t>Cash paid for debt repurchases</t>
  </si>
  <si>
    <t>Principal payments on finance lease obligations</t>
  </si>
  <si>
    <t>End of period</t>
  </si>
  <si>
    <t>Beginning of period</t>
  </si>
  <si>
    <t>Cash, restricted cash, and cash equivalents</t>
  </si>
  <si>
    <t>Effect of exchange rates on cash</t>
  </si>
  <si>
    <t>Change in bank overdraft</t>
  </si>
  <si>
    <t xml:space="preserve">Third party debt modification and extinguishment costs </t>
  </si>
  <si>
    <t>Net Proceeds from issuance of common and preferred stock</t>
  </si>
  <si>
    <t>Cash received from Quinpario</t>
  </si>
  <si>
    <t>Repurchases of common stock</t>
  </si>
  <si>
    <t>Borrowings from other loans</t>
  </si>
  <si>
    <t>Net borrowings under factoring arrangement and Securitization Facilities</t>
  </si>
  <si>
    <t>Cash paid for withholding taxes on vested RSUs</t>
  </si>
  <si>
    <t>Proceeds from senior secured term loans</t>
  </si>
  <si>
    <t>Retirement of previous credit facilities</t>
  </si>
  <si>
    <t>Lease terminations</t>
  </si>
  <si>
    <t>Cash paid for equity issuance costs</t>
  </si>
  <si>
    <t>Cash paid for debt issuance costs</t>
  </si>
  <si>
    <t>Borrowings from senior secured revolving facility</t>
  </si>
  <si>
    <t>Repayments on senior secured revolving facility</t>
  </si>
  <si>
    <t>Change in operating assets and liabilities, net effect from acquisitions:</t>
  </si>
  <si>
    <t>Fair value adjustment for interest rate swap</t>
  </si>
  <si>
    <t>Fees paid in stock</t>
  </si>
  <si>
    <t>HGM contract termination fee paid in stock</t>
  </si>
  <si>
    <t>Original issue discount and debt issuance cost amortization</t>
  </si>
  <si>
    <t>Provision for doubtful accounts</t>
  </si>
  <si>
    <t>Deferred income tax provision</t>
  </si>
  <si>
    <t>Share-based compensation expense</t>
  </si>
  <si>
    <t>Unrealized foreign currency losses</t>
  </si>
  <si>
    <t>Loss (gain) on sale of assets</t>
  </si>
  <si>
    <t>Loss on sale of property, plant, and equipment</t>
  </si>
  <si>
    <t>Proceeds from equity contribution</t>
  </si>
  <si>
    <t>Pension liabilities, net</t>
  </si>
  <si>
    <t xml:space="preserve">      Total liabilities and equity (deficit)</t>
  </si>
  <si>
    <t>Operating profit (loss)</t>
  </si>
  <si>
    <t>Proceeds from issuance of 2026 notes</t>
  </si>
  <si>
    <t>As of March 31, 2022</t>
  </si>
  <si>
    <t>Mar 31, 2022</t>
  </si>
  <si>
    <t>Three  months  ended March 31, 2022</t>
  </si>
  <si>
    <t>Series A Preferred Stock</t>
  </si>
  <si>
    <t>Series B Preferred Stock</t>
  </si>
  <si>
    <t xml:space="preserve">  Cumulative dividends for Series B Preferred Stock</t>
  </si>
  <si>
    <t>Debt modification and extinguishment costs (gain), net</t>
  </si>
  <si>
    <t xml:space="preserve"> Additions to patents</t>
  </si>
  <si>
    <t xml:space="preserve"> Additions to internally developed software</t>
  </si>
  <si>
    <t>Principal repayments on senior secured term loans, BRCC term loan and other loans</t>
  </si>
  <si>
    <t>Q1 2022</t>
  </si>
  <si>
    <t>TTM Q1'22</t>
  </si>
</sst>
</file>

<file path=xl/styles.xml><?xml version="1.0" encoding="utf-8"?>
<styleSheet xmlns="http://schemas.openxmlformats.org/spreadsheetml/2006/main" xmlns:mc="http://schemas.openxmlformats.org/markup-compatibility/2006" xmlns:x14ac="http://schemas.microsoft.com/office/spreadsheetml/2009/9/ac" mc:Ignorable="x14ac">
  <numFmts count="69">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5" formatCode="#,##0.00\ ;[Red]\(#,##0.00\)"/>
    <numFmt numFmtId="226" formatCode="_(* #,##0_);_(* \(#,##0\);_(* &quot;-&quot;_);@_)"/>
  </numFmts>
  <fonts count="175">
    <font>
      <sz val="10"/>
      <name val="Arial"/>
    </font>
    <font>
      <sz val="11"/>
      <color theme="1"/>
      <name val="Segoe UI"/>
      <family val="2"/>
    </font>
    <font>
      <sz val="11"/>
      <color theme="1"/>
      <name val="Segoe UI"/>
      <family val="2"/>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b/>
      <sz val="18"/>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b/>
      <sz val="14"/>
      <name val="Segoe UI"/>
      <family val="2"/>
    </font>
    <font>
      <sz val="14"/>
      <name val="Segoe UI"/>
      <family val="2"/>
    </font>
    <font>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sz val="11"/>
      <name val="Calibri"/>
      <family val="2"/>
    </font>
    <font>
      <b/>
      <sz val="15"/>
      <color rgb="FFFFFFFF"/>
      <name val="Segoe UI"/>
      <family val="2"/>
    </font>
    <font>
      <b/>
      <vertAlign val="superscript"/>
      <sz val="15"/>
      <color rgb="FFFFFFFF"/>
      <name val="Segoe UI"/>
      <family val="2"/>
    </font>
    <font>
      <sz val="15"/>
      <color rgb="FF18191A"/>
      <name val="Segoe UI"/>
      <family val="2"/>
    </font>
    <font>
      <sz val="18"/>
      <name val="Segoe UI"/>
      <family val="2"/>
    </font>
    <font>
      <b/>
      <u/>
      <sz val="12"/>
      <color indexed="12"/>
      <name val="Segoe UI"/>
      <family val="2"/>
    </font>
    <font>
      <b/>
      <u/>
      <sz val="10"/>
      <color indexed="12"/>
      <name val="Segoe UI"/>
      <family val="2"/>
    </font>
    <font>
      <b/>
      <sz val="18"/>
      <color rgb="FF929292"/>
      <name val="Segoe UI"/>
      <family val="2"/>
    </font>
    <font>
      <sz val="11"/>
      <color rgb="FF9C0006"/>
      <name val="Calibri"/>
      <family val="2"/>
      <scheme val="minor"/>
    </font>
    <font>
      <sz val="9"/>
      <color theme="1"/>
      <name val="Calibri"/>
      <family val="2"/>
      <scheme val="minor"/>
    </font>
    <font>
      <b/>
      <sz val="9"/>
      <color theme="3"/>
      <name val="Calibri"/>
      <family val="2"/>
      <scheme val="minor"/>
    </font>
    <font>
      <b/>
      <sz val="9"/>
      <color theme="1"/>
      <name val="Calibri"/>
      <family val="2"/>
      <scheme val="minor"/>
    </font>
    <font>
      <b/>
      <sz val="11"/>
      <color theme="3"/>
      <name val="Calibri"/>
      <family val="2"/>
      <scheme val="minor"/>
    </font>
    <font>
      <u/>
      <sz val="12"/>
      <color indexed="12"/>
      <name val="Segoe UI"/>
      <family val="2"/>
    </font>
    <font>
      <sz val="11"/>
      <color rgb="FF006100"/>
      <name val="Calibri"/>
      <family val="2"/>
    </font>
    <font>
      <u/>
      <sz val="8"/>
      <color indexed="12"/>
      <name val="Helv"/>
    </font>
    <font>
      <u/>
      <sz val="11"/>
      <color theme="10"/>
      <name val="Calibri"/>
      <family val="2"/>
      <scheme val="minor"/>
    </font>
    <font>
      <sz val="10"/>
      <color indexed="8"/>
      <name val="Arial"/>
      <family val="2"/>
    </font>
    <font>
      <sz val="12"/>
      <color indexed="16"/>
      <name val="Calibri"/>
      <family val="2"/>
      <scheme val="minor"/>
    </font>
    <font>
      <b/>
      <sz val="8"/>
      <name val="Segoe UI"/>
      <family val="2"/>
    </font>
  </fonts>
  <fills count="49">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rgb="FFFFC7CE"/>
      </patternFill>
    </fill>
    <fill>
      <patternFill patternType="solid">
        <fgColor rgb="FFE8E6DF"/>
        <bgColor indexed="64"/>
      </patternFill>
    </fill>
    <fill>
      <patternFill patternType="solid">
        <fgColor rgb="FFC6EFCE"/>
      </patternFill>
    </fill>
  </fills>
  <borders count="41">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theme="4"/>
      </bottom>
      <diagonal/>
    </border>
    <border>
      <left/>
      <right/>
      <top style="thin">
        <color theme="4"/>
      </top>
      <bottom/>
      <diagonal/>
    </border>
    <border>
      <left style="thin">
        <color indexed="64"/>
      </left>
      <right/>
      <top style="thin">
        <color indexed="64"/>
      </top>
      <bottom style="thin">
        <color indexed="64"/>
      </bottom>
      <diagonal/>
    </border>
  </borders>
  <cellStyleXfs count="2960">
    <xf numFmtId="0" fontId="0" fillId="0" borderId="0"/>
    <xf numFmtId="0" fontId="13" fillId="0" borderId="0"/>
    <xf numFmtId="0" fontId="13" fillId="0" borderId="0">
      <alignment horizontal="right"/>
    </xf>
    <xf numFmtId="168" fontId="13" fillId="2" borderId="0"/>
    <xf numFmtId="169" fontId="13" fillId="2" borderId="0"/>
    <xf numFmtId="170" fontId="13" fillId="2" borderId="0"/>
    <xf numFmtId="171" fontId="13" fillId="2" borderId="0">
      <alignment horizontal="right"/>
    </xf>
    <xf numFmtId="49" fontId="11" fillId="0" borderId="0"/>
    <xf numFmtId="49" fontId="11" fillId="0" borderId="0"/>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xf numFmtId="0" fontId="14" fillId="0" borderId="0"/>
    <xf numFmtId="0" fontId="14" fillId="0" borderId="0"/>
    <xf numFmtId="0" fontId="9" fillId="0" borderId="0"/>
    <xf numFmtId="0" fontId="5" fillId="0" borderId="0"/>
    <xf numFmtId="0" fontId="102" fillId="0" borderId="0"/>
    <xf numFmtId="0" fontId="9" fillId="0" borderId="0"/>
    <xf numFmtId="0" fontId="103" fillId="0" borderId="0"/>
    <xf numFmtId="0" fontId="9" fillId="0" borderId="0"/>
    <xf numFmtId="0" fontId="14" fillId="0" borderId="0"/>
    <xf numFmtId="0" fontId="5" fillId="0" borderId="0"/>
    <xf numFmtId="0" fontId="102" fillId="0" borderId="0"/>
    <xf numFmtId="0" fontId="9" fillId="0" borderId="0"/>
    <xf numFmtId="0" fontId="103" fillId="0" borderId="0"/>
    <xf numFmtId="0" fontId="9" fillId="0" borderId="0"/>
    <xf numFmtId="0" fontId="9" fillId="0" borderId="0">
      <protection locked="0"/>
    </xf>
    <xf numFmtId="0" fontId="14" fillId="0" borderId="0"/>
    <xf numFmtId="0" fontId="9" fillId="0" borderId="0" applyNumberFormat="0" applyFill="0" applyBorder="0" applyAlignment="0" applyProtection="0"/>
    <xf numFmtId="0" fontId="9" fillId="0" borderId="0">
      <protection locked="0"/>
    </xf>
    <xf numFmtId="0" fontId="14" fillId="0" borderId="0"/>
    <xf numFmtId="0" fontId="5" fillId="0" borderId="0" applyNumberFormat="0" applyFill="0" applyBorder="0" applyAlignment="0" applyProtection="0"/>
    <xf numFmtId="0" fontId="102" fillId="0" borderId="0" applyNumberFormat="0" applyFill="0" applyBorder="0" applyAlignment="0" applyProtection="0"/>
    <xf numFmtId="0" fontId="9" fillId="0" borderId="0" applyNumberFormat="0" applyFill="0" applyBorder="0" applyAlignment="0" applyProtection="0"/>
    <xf numFmtId="0" fontId="10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protection locked="0"/>
    </xf>
    <xf numFmtId="0" fontId="9" fillId="0" borderId="0"/>
    <xf numFmtId="0" fontId="9" fillId="0" borderId="0">
      <protection locked="0"/>
    </xf>
    <xf numFmtId="0" fontId="15" fillId="0" borderId="0"/>
    <xf numFmtId="0" fontId="14" fillId="0" borderId="0"/>
    <xf numFmtId="0" fontId="5" fillId="0" borderId="0"/>
    <xf numFmtId="0" fontId="102" fillId="0" borderId="0"/>
    <xf numFmtId="0" fontId="9" fillId="0" borderId="0"/>
    <xf numFmtId="0" fontId="103" fillId="0" borderId="0"/>
    <xf numFmtId="0" fontId="9" fillId="0" borderId="0"/>
    <xf numFmtId="0" fontId="14" fillId="0" borderId="0">
      <protection locked="0"/>
    </xf>
    <xf numFmtId="0" fontId="5" fillId="0" borderId="0"/>
    <xf numFmtId="0" fontId="102" fillId="0" borderId="0"/>
    <xf numFmtId="0" fontId="9" fillId="0" borderId="0"/>
    <xf numFmtId="0" fontId="103" fillId="0" borderId="0"/>
    <xf numFmtId="0" fontId="9" fillId="0" borderId="0"/>
    <xf numFmtId="0" fontId="14" fillId="0" borderId="0"/>
    <xf numFmtId="0" fontId="14" fillId="0" borderId="0"/>
    <xf numFmtId="0" fontId="14" fillId="0" borderId="0"/>
    <xf numFmtId="0" fontId="14" fillId="0" borderId="0"/>
    <xf numFmtId="0" fontId="14" fillId="0" borderId="0"/>
    <xf numFmtId="192" fontId="11" fillId="0" borderId="0" applyFill="0" applyBorder="0">
      <alignment horizontal="right"/>
    </xf>
    <xf numFmtId="193" fontId="11" fillId="0" borderId="0" applyFill="0" applyBorder="0">
      <alignment horizontal="right"/>
    </xf>
    <xf numFmtId="194" fontId="11" fillId="0" borderId="0" applyFill="0" applyBorder="0">
      <alignment horizontal="right"/>
    </xf>
    <xf numFmtId="195" fontId="11" fillId="0" borderId="0" applyFill="0" applyBorder="0">
      <alignment horizontal="right"/>
    </xf>
    <xf numFmtId="196" fontId="11" fillId="0" borderId="0" applyFill="0" applyBorder="0">
      <alignment horizontal="right"/>
    </xf>
    <xf numFmtId="197" fontId="11" fillId="0" borderId="0" applyFill="0" applyBorder="0">
      <alignment horizontal="right"/>
    </xf>
    <xf numFmtId="198" fontId="11" fillId="0" borderId="0" applyFill="0" applyBorder="0">
      <alignment horizontal="right"/>
    </xf>
    <xf numFmtId="199" fontId="16" fillId="0" borderId="0" applyFont="0" applyFill="0" applyBorder="0" applyAlignment="0" applyProtection="0"/>
    <xf numFmtId="199" fontId="14" fillId="0" borderId="0" applyFont="0" applyFill="0" applyBorder="0" applyAlignment="0" applyProtection="0"/>
    <xf numFmtId="200" fontId="16" fillId="0" borderId="0" applyFont="0" applyFill="0" applyBorder="0" applyAlignment="0" applyProtection="0"/>
    <xf numFmtId="200" fontId="14"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201" fontId="19" fillId="0" borderId="0"/>
    <xf numFmtId="0" fontId="20" fillId="2" borderId="0"/>
    <xf numFmtId="0" fontId="21" fillId="4" borderId="0" applyNumberFormat="0" applyBorder="0" applyAlignment="0" applyProtection="0"/>
    <xf numFmtId="0" fontId="22" fillId="21" borderId="0">
      <alignment vertical="center"/>
    </xf>
    <xf numFmtId="0" fontId="23" fillId="0" borderId="0" applyNumberFormat="0" applyFill="0" applyBorder="0" applyAlignment="0" applyProtection="0"/>
    <xf numFmtId="0" fontId="24" fillId="0" borderId="1" applyNumberFormat="0" applyFill="0" applyAlignment="0" applyProtection="0"/>
    <xf numFmtId="202" fontId="16" fillId="0" borderId="0" applyFont="0" applyFill="0" applyBorder="0" applyAlignment="0" applyProtection="0"/>
    <xf numFmtId="202" fontId="14" fillId="0" borderId="0" applyFont="0" applyFill="0" applyBorder="0" applyAlignment="0" applyProtection="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7" fillId="22" borderId="0"/>
    <xf numFmtId="172" fontId="5" fillId="0" borderId="0" applyFill="0" applyBorder="0" applyAlignment="0"/>
    <xf numFmtId="172" fontId="102" fillId="0" borderId="0" applyFill="0" applyBorder="0" applyAlignment="0"/>
    <xf numFmtId="172" fontId="9" fillId="0" borderId="0" applyFill="0" applyBorder="0" applyAlignment="0"/>
    <xf numFmtId="172" fontId="103" fillId="0" borderId="0" applyFill="0" applyBorder="0" applyAlignment="0"/>
    <xf numFmtId="172" fontId="105" fillId="0" borderId="0" applyFill="0" applyBorder="0" applyAlignment="0"/>
    <xf numFmtId="0" fontId="27" fillId="22" borderId="0"/>
    <xf numFmtId="0" fontId="28" fillId="23" borderId="2" applyNumberFormat="0" applyAlignment="0" applyProtection="0"/>
    <xf numFmtId="0" fontId="29" fillId="24" borderId="3" applyNumberFormat="0" applyAlignment="0" applyProtection="0"/>
    <xf numFmtId="43" fontId="5" fillId="0" borderId="0" applyFont="0" applyFill="0" applyBorder="0" applyAlignment="0" applyProtection="0"/>
    <xf numFmtId="43" fontId="99" fillId="0" borderId="0" applyFont="0" applyFill="0" applyBorder="0" applyAlignment="0" applyProtection="0"/>
    <xf numFmtId="43" fontId="100" fillId="0" borderId="0" applyFont="0" applyFill="0" applyBorder="0" applyAlignment="0" applyProtection="0"/>
    <xf numFmtId="43" fontId="9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103" fillId="0" borderId="0" applyFont="0" applyFill="0" applyBorder="0" applyAlignment="0" applyProtection="0"/>
    <xf numFmtId="43" fontId="105" fillId="0" borderId="0" applyFont="0" applyFill="0" applyBorder="0" applyAlignment="0" applyProtection="0"/>
    <xf numFmtId="43" fontId="106" fillId="0" borderId="0" applyFont="0" applyFill="0" applyBorder="0" applyAlignment="0" applyProtection="0"/>
    <xf numFmtId="3" fontId="30" fillId="0" borderId="0" applyFont="0" applyFill="0" applyBorder="0" applyAlignment="0" applyProtection="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3" fontId="33" fillId="0" borderId="0">
      <alignment horizontal="center"/>
    </xf>
    <xf numFmtId="0" fontId="34" fillId="0" borderId="0" applyNumberFormat="0" applyAlignment="0">
      <alignment horizontal="left"/>
    </xf>
    <xf numFmtId="0" fontId="32" fillId="0" borderId="0"/>
    <xf numFmtId="0" fontId="32" fillId="0" borderId="0"/>
    <xf numFmtId="0" fontId="32" fillId="0" borderId="0"/>
    <xf numFmtId="0" fontId="32" fillId="0" borderId="0"/>
    <xf numFmtId="0" fontId="32" fillId="0" borderId="0"/>
    <xf numFmtId="42" fontId="9" fillId="0" borderId="0">
      <alignment horizontal="right"/>
    </xf>
    <xf numFmtId="203" fontId="30" fillId="0" borderId="0" applyFont="0" applyFill="0" applyBorder="0" applyAlignment="0" applyProtection="0"/>
    <xf numFmtId="173" fontId="13" fillId="2" borderId="4">
      <alignment horizontal="right"/>
    </xf>
    <xf numFmtId="173" fontId="13" fillId="2" borderId="4">
      <alignment horizontal="right"/>
    </xf>
    <xf numFmtId="0" fontId="16" fillId="0" borderId="0" applyFont="0" applyFill="0" applyBorder="0" applyAlignment="0" applyProtection="0"/>
    <xf numFmtId="0" fontId="14" fillId="0" borderId="0" applyFont="0" applyFill="0" applyBorder="0" applyAlignment="0" applyProtection="0"/>
    <xf numFmtId="0" fontId="35" fillId="22" borderId="5">
      <alignment horizontal="left"/>
    </xf>
    <xf numFmtId="0" fontId="30"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204" fontId="20" fillId="0" borderId="0" applyFont="0" applyFill="0" applyBorder="0" applyAlignment="0" applyProtection="0"/>
    <xf numFmtId="205" fontId="35" fillId="22" borderId="0" applyFont="0" applyFill="0" applyBorder="0" applyAlignment="0" applyProtection="0">
      <alignment vertical="center"/>
    </xf>
    <xf numFmtId="0" fontId="36" fillId="25" borderId="0" applyNumberFormat="0" applyFill="0" applyAlignment="0" applyProtection="0">
      <alignment horizontal="centerContinuous" vertical="center"/>
    </xf>
    <xf numFmtId="43" fontId="5" fillId="0" borderId="0" applyFont="0" applyFill="0" applyBorder="0" applyAlignment="0" applyProtection="0"/>
    <xf numFmtId="0" fontId="37" fillId="0" borderId="0" applyNumberFormat="0" applyAlignment="0">
      <alignment horizontal="left"/>
    </xf>
    <xf numFmtId="174" fontId="13" fillId="0" borderId="0"/>
    <xf numFmtId="175" fontId="13" fillId="0" borderId="0"/>
    <xf numFmtId="176" fontId="13" fillId="0" borderId="0"/>
    <xf numFmtId="177" fontId="13" fillId="0" borderId="0"/>
    <xf numFmtId="174" fontId="13" fillId="26" borderId="0"/>
    <xf numFmtId="178" fontId="13" fillId="0" borderId="0"/>
    <xf numFmtId="179" fontId="13" fillId="0" borderId="0"/>
    <xf numFmtId="206" fontId="9" fillId="0" borderId="0" applyFont="0" applyFill="0" applyBorder="0" applyAlignment="0" applyProtection="0"/>
    <xf numFmtId="0" fontId="38" fillId="0" borderId="0" applyNumberFormat="0" applyFill="0" applyBorder="0" applyAlignment="0" applyProtection="0"/>
    <xf numFmtId="2" fontId="30" fillId="0" borderId="0" applyFont="0" applyFill="0" applyBorder="0" applyAlignment="0" applyProtection="0"/>
    <xf numFmtId="0" fontId="32" fillId="0" borderId="0"/>
    <xf numFmtId="0" fontId="32" fillId="0" borderId="0"/>
    <xf numFmtId="0" fontId="39" fillId="0" borderId="0"/>
    <xf numFmtId="175" fontId="13" fillId="0" borderId="6"/>
    <xf numFmtId="180" fontId="13" fillId="2" borderId="4">
      <alignment horizontal="right"/>
    </xf>
    <xf numFmtId="180" fontId="13" fillId="2" borderId="4">
      <alignment horizontal="right"/>
    </xf>
    <xf numFmtId="0" fontId="40" fillId="0" borderId="7" applyNumberFormat="0">
      <alignment horizontal="left" vertical="center" wrapText="1"/>
    </xf>
    <xf numFmtId="0" fontId="41" fillId="5" borderId="0" applyNumberFormat="0" applyBorder="0" applyAlignment="0" applyProtection="0"/>
    <xf numFmtId="38" fontId="42" fillId="2" borderId="0" applyNumberFormat="0" applyBorder="0" applyAlignment="0" applyProtection="0"/>
    <xf numFmtId="38" fontId="8" fillId="2" borderId="0" applyNumberFormat="0" applyBorder="0" applyAlignment="0" applyProtection="0"/>
    <xf numFmtId="0" fontId="43" fillId="0" borderId="0" applyProtection="0">
      <alignment horizontal="right" vertical="top"/>
    </xf>
    <xf numFmtId="0" fontId="44" fillId="0" borderId="8" applyNumberFormat="0" applyAlignment="0" applyProtection="0">
      <alignment horizontal="left" vertical="center"/>
    </xf>
    <xf numFmtId="0" fontId="44" fillId="0" borderId="9">
      <alignment horizontal="left" vertical="center"/>
    </xf>
    <xf numFmtId="0" fontId="45" fillId="0" borderId="0"/>
    <xf numFmtId="0" fontId="46" fillId="0" borderId="10" applyNumberFormat="0" applyFill="0" applyAlignment="0" applyProtection="0"/>
    <xf numFmtId="0" fontId="47" fillId="0" borderId="11" applyNumberFormat="0" applyFill="0" applyAlignment="0" applyProtection="0"/>
    <xf numFmtId="0" fontId="48" fillId="0" borderId="12" applyNumberFormat="0" applyFill="0" applyAlignment="0" applyProtection="0"/>
    <xf numFmtId="0" fontId="48" fillId="0" borderId="0" applyNumberFormat="0" applyFill="0" applyBorder="0" applyAlignment="0" applyProtection="0"/>
    <xf numFmtId="0" fontId="49" fillId="27" borderId="13">
      <alignment horizontal="center"/>
    </xf>
    <xf numFmtId="0" fontId="50" fillId="27" borderId="14" applyNumberFormat="0" applyFont="0" applyBorder="0" applyAlignment="0" applyProtection="0">
      <alignment horizontal="center"/>
    </xf>
    <xf numFmtId="0" fontId="6" fillId="0" borderId="0" applyNumberFormat="0" applyFill="0" applyBorder="0" applyAlignment="0" applyProtection="0">
      <alignment vertical="top"/>
      <protection locked="0"/>
    </xf>
    <xf numFmtId="0" fontId="51" fillId="8" borderId="2" applyNumberFormat="0" applyAlignment="0" applyProtection="0"/>
    <xf numFmtId="10" fontId="42" fillId="28" borderId="15" applyNumberFormat="0" applyBorder="0" applyAlignment="0" applyProtection="0"/>
    <xf numFmtId="10" fontId="8" fillId="28" borderId="15" applyNumberFormat="0" applyBorder="0" applyAlignment="0" applyProtection="0"/>
    <xf numFmtId="0" fontId="53" fillId="0" borderId="0" applyNumberFormat="0" applyFill="0" applyBorder="0" applyAlignment="0">
      <protection locked="0"/>
    </xf>
    <xf numFmtId="38" fontId="54" fillId="0" borderId="0"/>
    <xf numFmtId="38" fontId="55" fillId="0" borderId="0"/>
    <xf numFmtId="38" fontId="56" fillId="0" borderId="0"/>
    <xf numFmtId="38" fontId="57" fillId="0" borderId="0"/>
    <xf numFmtId="0" fontId="58" fillId="0" borderId="0"/>
    <xf numFmtId="0" fontId="58" fillId="0" borderId="0"/>
    <xf numFmtId="0" fontId="59" fillId="2" borderId="0"/>
    <xf numFmtId="0" fontId="60" fillId="0" borderId="16" applyNumberFormat="0" applyBorder="0" applyAlignment="0">
      <alignment wrapText="1"/>
    </xf>
    <xf numFmtId="0" fontId="61" fillId="0" borderId="17" applyNumberFormat="0" applyFill="0" applyAlignment="0" applyProtection="0"/>
    <xf numFmtId="0" fontId="49" fillId="0" borderId="0" applyNumberFormat="0" applyFont="0" applyFill="0" applyBorder="0" applyAlignment="0">
      <alignment vertical="center"/>
    </xf>
    <xf numFmtId="181" fontId="13" fillId="0" borderId="0">
      <alignment horizontal="right"/>
    </xf>
    <xf numFmtId="182" fontId="13" fillId="0" borderId="0">
      <alignment horizontal="right"/>
    </xf>
    <xf numFmtId="0" fontId="62" fillId="29" borderId="18">
      <protection locked="0"/>
    </xf>
    <xf numFmtId="0" fontId="52" fillId="0" borderId="0" applyNumberFormat="0" applyFill="0" applyBorder="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11" fillId="0" borderId="0" applyNumberFormat="0" applyFill="0" applyBorder="0" applyAlignment="0" applyProtection="0"/>
    <xf numFmtId="0" fontId="63" fillId="0" borderId="0" applyNumberFormat="0" applyFill="0" applyBorder="0" applyAlignment="0" applyProtection="0"/>
    <xf numFmtId="183" fontId="13" fillId="0" borderId="0">
      <alignment horizontal="right"/>
    </xf>
    <xf numFmtId="0" fontId="64" fillId="30" borderId="0" applyNumberFormat="0" applyBorder="0" applyAlignment="0" applyProtection="0"/>
    <xf numFmtId="0" fontId="59" fillId="2" borderId="0"/>
    <xf numFmtId="37" fontId="65" fillId="0" borderId="0"/>
    <xf numFmtId="0" fontId="5" fillId="0" borderId="0"/>
    <xf numFmtId="0" fontId="102" fillId="0" borderId="0"/>
    <xf numFmtId="0" fontId="9" fillId="0" borderId="0"/>
    <xf numFmtId="0" fontId="103" fillId="0" borderId="0"/>
    <xf numFmtId="0" fontId="66" fillId="0" borderId="0"/>
    <xf numFmtId="184" fontId="5" fillId="0" borderId="0"/>
    <xf numFmtId="184" fontId="102" fillId="0" borderId="0"/>
    <xf numFmtId="184" fontId="9" fillId="0" borderId="0"/>
    <xf numFmtId="184" fontId="103" fillId="0" borderId="0"/>
    <xf numFmtId="184" fontId="105" fillId="0" borderId="0"/>
    <xf numFmtId="0" fontId="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 fillId="0" borderId="0"/>
    <xf numFmtId="0" fontId="5" fillId="31" borderId="19" applyNumberFormat="0" applyFont="0" applyAlignment="0" applyProtection="0"/>
    <xf numFmtId="0" fontId="102" fillId="31" borderId="19" applyNumberFormat="0" applyFont="0" applyAlignment="0" applyProtection="0"/>
    <xf numFmtId="0" fontId="9" fillId="31" borderId="19" applyNumberFormat="0" applyFont="0" applyAlignment="0" applyProtection="0"/>
    <xf numFmtId="0" fontId="103" fillId="31" borderId="19" applyNumberFormat="0" applyFont="0" applyAlignment="0" applyProtection="0"/>
    <xf numFmtId="207" fontId="58" fillId="0" borderId="0" applyFill="0" applyBorder="0" applyAlignment="0" applyProtection="0"/>
    <xf numFmtId="0" fontId="67" fillId="23" borderId="20" applyNumberFormat="0" applyAlignment="0" applyProtection="0"/>
    <xf numFmtId="40" fontId="68" fillId="27" borderId="0">
      <alignment horizontal="right"/>
    </xf>
    <xf numFmtId="0" fontId="69" fillId="27" borderId="0">
      <alignment horizontal="right"/>
    </xf>
    <xf numFmtId="0" fontId="70" fillId="27" borderId="4"/>
    <xf numFmtId="0" fontId="14" fillId="32" borderId="0" applyNumberFormat="0" applyFont="0" applyBorder="0" applyAlignment="0"/>
    <xf numFmtId="0" fontId="71" fillId="0" borderId="0" applyProtection="0">
      <alignment horizontal="left"/>
    </xf>
    <xf numFmtId="185" fontId="13" fillId="0" borderId="0"/>
    <xf numFmtId="186" fontId="13" fillId="0" borderId="0"/>
    <xf numFmtId="0" fontId="32" fillId="0" borderId="0"/>
    <xf numFmtId="0" fontId="32" fillId="0" borderId="0"/>
    <xf numFmtId="0" fontId="32" fillId="0" borderId="0"/>
    <xf numFmtId="9" fontId="5" fillId="0" borderId="0" applyFont="0" applyFill="0" applyBorder="0" applyAlignment="0" applyProtection="0"/>
    <xf numFmtId="10" fontId="5" fillId="0" borderId="0" applyFont="0" applyFill="0" applyBorder="0" applyAlignment="0" applyProtection="0"/>
    <xf numFmtId="10" fontId="102" fillId="0" borderId="0" applyFont="0" applyFill="0" applyBorder="0" applyAlignment="0" applyProtection="0"/>
    <xf numFmtId="10" fontId="9" fillId="0" borderId="0" applyFont="0" applyFill="0" applyBorder="0" applyAlignment="0" applyProtection="0"/>
    <xf numFmtId="10" fontId="103" fillId="0" borderId="0" applyFont="0" applyFill="0" applyBorder="0" applyAlignment="0" applyProtection="0"/>
    <xf numFmtId="10" fontId="105"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9" fontId="105"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100" fillId="0" borderId="0" applyFont="0" applyFill="0" applyBorder="0" applyAlignment="0" applyProtection="0"/>
    <xf numFmtId="9" fontId="9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187" fontId="13" fillId="0" borderId="0">
      <alignment horizontal="right"/>
    </xf>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73" fillId="0" borderId="21">
      <alignment horizontal="center"/>
    </xf>
    <xf numFmtId="188" fontId="13" fillId="2" borderId="0"/>
    <xf numFmtId="188" fontId="13" fillId="2" borderId="0"/>
    <xf numFmtId="0" fontId="74" fillId="0" borderId="0">
      <alignment horizontal="center"/>
    </xf>
    <xf numFmtId="0" fontId="13" fillId="0" borderId="1">
      <alignment horizontal="centerContinuous"/>
    </xf>
    <xf numFmtId="189" fontId="13" fillId="2" borderId="0">
      <alignment horizontal="right"/>
    </xf>
    <xf numFmtId="190" fontId="13" fillId="2" borderId="4">
      <alignment horizontal="right"/>
    </xf>
    <xf numFmtId="0" fontId="35" fillId="2" borderId="0"/>
    <xf numFmtId="0" fontId="35" fillId="22" borderId="0"/>
    <xf numFmtId="0" fontId="75" fillId="33" borderId="22" applyNumberFormat="0" applyBorder="0" applyAlignment="0">
      <alignment horizontal="center"/>
    </xf>
    <xf numFmtId="0" fontId="27" fillId="34" borderId="0"/>
    <xf numFmtId="191" fontId="76" fillId="0" borderId="0" applyNumberFormat="0" applyFill="0" applyBorder="0" applyAlignment="0" applyProtection="0">
      <alignment horizontal="left"/>
    </xf>
    <xf numFmtId="0" fontId="35" fillId="22"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8" fillId="25" borderId="15" applyNumberFormat="0" applyFill="0" applyAlignment="0" applyProtection="0">
      <alignment horizontal="centerContinuous" vertical="center"/>
    </xf>
    <xf numFmtId="0" fontId="5" fillId="0" borderId="0"/>
    <xf numFmtId="0" fontId="20" fillId="22" borderId="0"/>
    <xf numFmtId="0" fontId="5" fillId="0" borderId="0"/>
    <xf numFmtId="0" fontId="102" fillId="0" borderId="0"/>
    <xf numFmtId="0" fontId="9" fillId="0" borderId="0"/>
    <xf numFmtId="0" fontId="103" fillId="0" borderId="0"/>
    <xf numFmtId="4" fontId="8" fillId="0" borderId="0" applyFill="0" applyBorder="0" applyProtection="0">
      <alignment horizontal="center" wrapText="1"/>
    </xf>
    <xf numFmtId="4" fontId="8" fillId="0" borderId="0" applyFill="0" applyBorder="0" applyProtection="0">
      <alignment horizontal="center" wrapText="1"/>
    </xf>
    <xf numFmtId="208" fontId="8" fillId="0" borderId="0" applyFill="0" applyBorder="0" applyProtection="0">
      <alignment horizontal="center" wrapText="1"/>
    </xf>
    <xf numFmtId="209" fontId="8" fillId="0" borderId="0" applyFill="0" applyBorder="0" applyProtection="0">
      <alignment horizontal="center" wrapText="1"/>
    </xf>
    <xf numFmtId="4" fontId="8" fillId="0" borderId="0" applyFill="0" applyBorder="0" applyProtection="0">
      <alignment wrapText="1"/>
    </xf>
    <xf numFmtId="0" fontId="8" fillId="0" borderId="0" applyNumberFormat="0" applyFill="0" applyBorder="0" applyProtection="0">
      <alignment horizontal="left" vertical="top" wrapText="1"/>
    </xf>
    <xf numFmtId="0" fontId="79" fillId="0" borderId="0" applyNumberFormat="0" applyFill="0" applyBorder="0" applyProtection="0">
      <alignment horizontal="left" vertical="top" wrapText="1"/>
    </xf>
    <xf numFmtId="4" fontId="80" fillId="0" borderId="0" applyFill="0" applyBorder="0" applyProtection="0">
      <alignment horizontal="center" wrapText="1"/>
    </xf>
    <xf numFmtId="3" fontId="80" fillId="0" borderId="0" applyFill="0" applyBorder="0" applyProtection="0">
      <alignment horizontal="center" wrapText="1"/>
    </xf>
    <xf numFmtId="4" fontId="80" fillId="0" borderId="0" applyFill="0" applyBorder="0" applyProtection="0">
      <alignment wrapText="1"/>
    </xf>
    <xf numFmtId="209" fontId="80" fillId="0" borderId="0" applyFill="0" applyBorder="0" applyProtection="0">
      <alignment horizontal="center" wrapText="1"/>
    </xf>
    <xf numFmtId="0" fontId="79" fillId="0" borderId="24" applyNumberFormat="0" applyFill="0" applyProtection="0">
      <alignment wrapText="1"/>
    </xf>
    <xf numFmtId="0" fontId="10" fillId="0" borderId="0" applyNumberFormat="0" applyFill="0" applyBorder="0" applyProtection="0">
      <alignment wrapText="1"/>
    </xf>
    <xf numFmtId="0" fontId="7" fillId="0" borderId="0" applyNumberFormat="0" applyFill="0" applyBorder="0" applyProtection="0">
      <alignment wrapText="1"/>
    </xf>
    <xf numFmtId="0" fontId="79" fillId="0" borderId="24" applyNumberFormat="0" applyFill="0" applyProtection="0">
      <alignment horizontal="center" wrapText="1"/>
    </xf>
    <xf numFmtId="210" fontId="79" fillId="0" borderId="0" applyFill="0" applyBorder="0" applyProtection="0">
      <alignment horizontal="center" wrapText="1"/>
    </xf>
    <xf numFmtId="0" fontId="81" fillId="0" borderId="0" applyNumberFormat="0" applyFill="0" applyBorder="0" applyProtection="0">
      <alignment horizontal="justify" wrapText="1"/>
    </xf>
    <xf numFmtId="0" fontId="44" fillId="0" borderId="0" applyNumberFormat="0" applyFill="0" applyBorder="0" applyProtection="0">
      <alignment horizontal="justify" wrapText="1"/>
    </xf>
    <xf numFmtId="0" fontId="79" fillId="0" borderId="0" applyNumberFormat="0" applyFill="0" applyBorder="0" applyProtection="0">
      <alignment horizontal="centerContinuous" wrapText="1"/>
    </xf>
    <xf numFmtId="40" fontId="82" fillId="0" borderId="0" applyBorder="0">
      <alignment horizontal="right"/>
    </xf>
    <xf numFmtId="0" fontId="7" fillId="0" borderId="0" applyFill="0" applyBorder="0" applyProtection="0">
      <alignment horizontal="left"/>
    </xf>
    <xf numFmtId="49" fontId="83" fillId="0" borderId="0"/>
    <xf numFmtId="49" fontId="42" fillId="27" borderId="25" applyFont="0" applyFill="0" applyBorder="0" applyAlignment="0" applyProtection="0">
      <alignment horizontal="left" vertical="center" indent="1"/>
    </xf>
    <xf numFmtId="49" fontId="8" fillId="27" borderId="25" applyFont="0" applyFill="0" applyBorder="0" applyAlignment="0" applyProtection="0">
      <alignment horizontal="left" vertical="center" indent="1"/>
    </xf>
    <xf numFmtId="0" fontId="40" fillId="0" borderId="0" applyNumberFormat="0" applyFont="0" applyAlignment="0">
      <alignment horizontal="left"/>
    </xf>
    <xf numFmtId="0" fontId="84" fillId="0" borderId="0" applyNumberFormat="0" applyFill="0" applyBorder="0" applyAlignment="0" applyProtection="0"/>
    <xf numFmtId="0" fontId="85" fillId="0" borderId="0"/>
    <xf numFmtId="0" fontId="86" fillId="35" borderId="0" applyBorder="0"/>
    <xf numFmtId="0" fontId="87" fillId="0" borderId="26" applyNumberFormat="0" applyFill="0" applyAlignment="0" applyProtection="0"/>
    <xf numFmtId="0" fontId="88" fillId="0" borderId="22" applyNumberFormat="0" applyBorder="0" applyProtection="0">
      <alignment horizontal="center"/>
    </xf>
    <xf numFmtId="0" fontId="78" fillId="0" borderId="1" applyNumberFormat="0" applyFont="0" applyBorder="0" applyAlignment="0" applyProtection="0">
      <alignment horizontal="centerContinuous" vertical="center"/>
    </xf>
    <xf numFmtId="211" fontId="89" fillId="27" borderId="0" applyNumberFormat="0" applyFont="0" applyFill="0" applyBorder="0" applyAlignment="0">
      <alignment horizontal="centerContinuous" vertical="center"/>
      <protection locked="0"/>
    </xf>
    <xf numFmtId="0" fontId="36" fillId="25" borderId="0" applyNumberFormat="0" applyFill="0" applyAlignment="0">
      <alignment horizontal="centerContinuous" vertical="center"/>
    </xf>
    <xf numFmtId="0" fontId="90" fillId="0" borderId="0" applyNumberFormat="0" applyFill="0" applyBorder="0" applyAlignment="0" applyProtection="0"/>
    <xf numFmtId="0" fontId="77"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0" fillId="0" borderId="0" applyFont="0" applyFill="0" applyBorder="0" applyAlignment="0" applyProtection="0"/>
    <xf numFmtId="213" fontId="5" fillId="0" borderId="0" applyFont="0" applyFill="0" applyBorder="0" applyAlignment="0" applyProtection="0"/>
    <xf numFmtId="213" fontId="102" fillId="0" borderId="0" applyFont="0" applyFill="0" applyBorder="0" applyAlignment="0" applyProtection="0"/>
    <xf numFmtId="213" fontId="9" fillId="0" borderId="0" applyFont="0" applyFill="0" applyBorder="0" applyAlignment="0" applyProtection="0"/>
    <xf numFmtId="213" fontId="103"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91" fillId="0" borderId="0" applyNumberFormat="0" applyFill="0" applyBorder="0" applyAlignment="0" applyProtection="0">
      <alignment vertical="top"/>
      <protection locked="0"/>
    </xf>
    <xf numFmtId="38" fontId="92" fillId="0" borderId="0" applyFont="0" applyFill="0" applyBorder="0" applyAlignment="0" applyProtection="0"/>
    <xf numFmtId="4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3" fillId="0" borderId="0"/>
    <xf numFmtId="214" fontId="14" fillId="0" borderId="0" applyFont="0" applyFill="0" applyBorder="0" applyAlignment="0" applyProtection="0"/>
    <xf numFmtId="215" fontId="14" fillId="0" borderId="0" applyFont="0" applyFill="0" applyBorder="0" applyAlignment="0" applyProtection="0"/>
    <xf numFmtId="43" fontId="9" fillId="0" borderId="0" applyFont="0" applyFill="0" applyBorder="0" applyAlignment="0" applyProtection="0"/>
    <xf numFmtId="214" fontId="11" fillId="0" borderId="0" applyFont="0" applyFill="0" applyBorder="0" applyAlignment="0" applyProtection="0"/>
    <xf numFmtId="215" fontId="11" fillId="0" borderId="0" applyFont="0" applyFill="0" applyBorder="0" applyAlignment="0" applyProtection="0"/>
    <xf numFmtId="0" fontId="14" fillId="0" borderId="0"/>
    <xf numFmtId="0" fontId="11" fillId="0" borderId="0"/>
    <xf numFmtId="43" fontId="94" fillId="0" borderId="0" applyFont="0" applyFill="0" applyBorder="0" applyAlignment="0" applyProtection="0"/>
    <xf numFmtId="0" fontId="95" fillId="0" borderId="0"/>
    <xf numFmtId="216" fontId="96" fillId="0" borderId="0" applyFont="0" applyFill="0" applyBorder="0" applyAlignment="0" applyProtection="0"/>
    <xf numFmtId="217" fontId="96" fillId="0" borderId="0" applyFont="0" applyFill="0" applyBorder="0" applyAlignment="0" applyProtection="0"/>
    <xf numFmtId="0" fontId="97" fillId="0" borderId="0"/>
    <xf numFmtId="167" fontId="96" fillId="0" borderId="0" applyFont="0" applyFill="0" applyBorder="0" applyAlignment="0" applyProtection="0"/>
    <xf numFmtId="218" fontId="96" fillId="0" borderId="0" applyFont="0" applyFill="0" applyBorder="0" applyAlignment="0" applyProtection="0"/>
    <xf numFmtId="43" fontId="5" fillId="0" borderId="0" applyFont="0" applyFill="0" applyBorder="0" applyAlignment="0" applyProtection="0"/>
    <xf numFmtId="0" fontId="107" fillId="0" borderId="0"/>
    <xf numFmtId="43" fontId="108"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09" fillId="0" borderId="0" applyNumberFormat="0" applyFill="0" applyBorder="0" applyAlignment="0" applyProtection="0">
      <alignment vertical="top"/>
      <protection locked="0"/>
    </xf>
    <xf numFmtId="9" fontId="108" fillId="0" borderId="0" applyFont="0" applyFill="0" applyBorder="0" applyAlignment="0" applyProtection="0"/>
    <xf numFmtId="44" fontId="108" fillId="0" borderId="0" applyFont="0" applyFill="0" applyBorder="0" applyAlignment="0" applyProtection="0"/>
    <xf numFmtId="0" fontId="4" fillId="0" borderId="0"/>
    <xf numFmtId="0" fontId="110" fillId="0" borderId="0"/>
    <xf numFmtId="0" fontId="111" fillId="0" borderId="0"/>
    <xf numFmtId="0" fontId="112" fillId="0" borderId="0"/>
    <xf numFmtId="9" fontId="111" fillId="0" borderId="0" applyFont="0" applyFill="0" applyBorder="0" applyAlignment="0" applyProtection="0"/>
    <xf numFmtId="9" fontId="4" fillId="0" borderId="0" applyFont="0" applyFill="0" applyBorder="0" applyAlignment="0" applyProtection="0"/>
    <xf numFmtId="43" fontId="111" fillId="0" borderId="0" applyFont="0" applyFill="0" applyBorder="0" applyAlignment="0" applyProtection="0"/>
    <xf numFmtId="43" fontId="4" fillId="0" borderId="0" applyFont="0" applyFill="0" applyBorder="0" applyAlignment="0" applyProtection="0"/>
    <xf numFmtId="0" fontId="4" fillId="0" borderId="0"/>
    <xf numFmtId="0" fontId="163" fillId="4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11" fillId="0" borderId="0" applyFont="0" applyFill="0" applyBorder="0" applyAlignment="0" applyProtection="0"/>
    <xf numFmtId="225"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0" fontId="111" fillId="0" borderId="0"/>
    <xf numFmtId="0" fontId="2" fillId="0" borderId="0"/>
    <xf numFmtId="0" fontId="4" fillId="0" borderId="0"/>
    <xf numFmtId="0" fontId="4" fillId="0" borderId="0"/>
    <xf numFmtId="0" fontId="4" fillId="0" borderId="0"/>
    <xf numFmtId="0" fontId="2" fillId="0" borderId="0"/>
    <xf numFmtId="0" fontId="2" fillId="0" borderId="0"/>
    <xf numFmtId="0" fontId="4" fillId="0" borderId="0"/>
    <xf numFmtId="0" fontId="5" fillId="0" borderId="0"/>
    <xf numFmtId="0" fontId="4" fillId="0" borderId="0"/>
    <xf numFmtId="0" fontId="2" fillId="0" borderId="0"/>
    <xf numFmtId="0" fontId="2" fillId="0" borderId="0"/>
    <xf numFmtId="0" fontId="4" fillId="0" borderId="0"/>
    <xf numFmtId="0" fontId="5" fillId="0" borderId="0"/>
    <xf numFmtId="0" fontId="4" fillId="0" borderId="0"/>
    <xf numFmtId="226" fontId="164"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2" fillId="0" borderId="0"/>
    <xf numFmtId="0" fontId="2" fillId="0" borderId="0"/>
    <xf numFmtId="9" fontId="111" fillId="0" borderId="0" applyFont="0" applyFill="0" applyBorder="0" applyAlignment="0" applyProtection="0"/>
    <xf numFmtId="9" fontId="16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26" fontId="165" fillId="0" borderId="0" applyNumberFormat="0" applyFill="0" applyBorder="0" applyAlignment="0" applyProtection="0"/>
    <xf numFmtId="226" fontId="164" fillId="47" borderId="0" applyNumberFormat="0" applyFont="0" applyBorder="0" applyAlignment="0" applyProtection="0"/>
    <xf numFmtId="0" fontId="165" fillId="0" borderId="38" applyFill="0" applyProtection="0">
      <alignment horizontal="right" wrapText="1"/>
    </xf>
    <xf numFmtId="226" fontId="166" fillId="0" borderId="39" applyNumberFormat="0" applyFill="0" applyAlignment="0" applyProtection="0"/>
    <xf numFmtId="0" fontId="167" fillId="0" borderId="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11" fillId="0" borderId="0" applyFont="0" applyFill="0" applyBorder="0" applyAlignment="0" applyProtection="0"/>
    <xf numFmtId="44" fontId="4" fillId="0" borderId="0" applyFont="0" applyFill="0" applyBorder="0" applyAlignment="0" applyProtection="0"/>
    <xf numFmtId="0" fontId="5" fillId="0" borderId="0"/>
    <xf numFmtId="0" fontId="169" fillId="48" borderId="0" applyNumberFormat="0" applyBorder="0" applyAlignment="0" applyProtection="0"/>
    <xf numFmtId="0" fontId="41" fillId="5" borderId="0" applyNumberFormat="0" applyBorder="0" applyAlignment="0" applyProtection="0"/>
    <xf numFmtId="0" fontId="170" fillId="0" borderId="0" applyNumberFormat="0" applyFill="0" applyBorder="0" applyAlignment="0" applyProtection="0">
      <alignment vertical="top"/>
      <protection locked="0"/>
    </xf>
    <xf numFmtId="0" fontId="171" fillId="0" borderId="0" applyNumberFormat="0" applyFill="0" applyBorder="0" applyAlignment="0" applyProtection="0"/>
    <xf numFmtId="0" fontId="5" fillId="0" borderId="0"/>
    <xf numFmtId="0" fontId="111" fillId="0" borderId="0"/>
    <xf numFmtId="0" fontId="111" fillId="0" borderId="0"/>
    <xf numFmtId="0" fontId="172" fillId="0" borderId="0">
      <alignment vertical="top"/>
    </xf>
    <xf numFmtId="0" fontId="4" fillId="0" borderId="0"/>
    <xf numFmtId="0" fontId="1" fillId="0" borderId="0"/>
    <xf numFmtId="0" fontId="1" fillId="0" borderId="0"/>
    <xf numFmtId="0" fontId="5" fillId="0" borderId="0"/>
    <xf numFmtId="0" fontId="4" fillId="0" borderId="0"/>
    <xf numFmtId="0" fontId="5" fillId="0" borderId="0"/>
    <xf numFmtId="0" fontId="5" fillId="0" borderId="0"/>
    <xf numFmtId="0" fontId="1" fillId="0" borderId="0"/>
    <xf numFmtId="0" fontId="5" fillId="0" borderId="0"/>
    <xf numFmtId="0" fontId="5" fillId="0" borderId="0"/>
    <xf numFmtId="0" fontId="111" fillId="0" borderId="0"/>
    <xf numFmtId="0" fontId="111" fillId="0" borderId="0"/>
    <xf numFmtId="0" fontId="4" fillId="0" borderId="0"/>
    <xf numFmtId="0" fontId="66" fillId="0" borderId="0"/>
    <xf numFmtId="0" fontId="1" fillId="0" borderId="0"/>
    <xf numFmtId="0" fontId="1" fillId="0" borderId="0"/>
    <xf numFmtId="0" fontId="1" fillId="0" borderId="0"/>
    <xf numFmtId="0" fontId="1" fillId="0" borderId="0"/>
    <xf numFmtId="0" fontId="1" fillId="0" borderId="0"/>
    <xf numFmtId="0" fontId="4" fillId="0" borderId="0"/>
    <xf numFmtId="0" fontId="111" fillId="0" borderId="0"/>
    <xf numFmtId="0" fontId="1" fillId="0" borderId="0"/>
    <xf numFmtId="0" fontId="1" fillId="0" borderId="0"/>
    <xf numFmtId="0" fontId="66" fillId="0" borderId="0"/>
    <xf numFmtId="0" fontId="1" fillId="0" borderId="0"/>
    <xf numFmtId="9" fontId="1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11" fillId="0" borderId="0" applyFont="0" applyFill="0" applyBorder="0" applyAlignment="0" applyProtection="0"/>
  </cellStyleXfs>
  <cellXfs count="256">
    <xf numFmtId="0" fontId="0" fillId="0" borderId="0" xfId="0"/>
    <xf numFmtId="0" fontId="113" fillId="0" borderId="0" xfId="2837" applyFont="1"/>
    <xf numFmtId="0" fontId="114" fillId="39" borderId="0" xfId="2834" applyFont="1" applyFill="1" applyAlignment="1">
      <alignment horizontal="left" vertical="center" readingOrder="1"/>
    </xf>
    <xf numFmtId="0" fontId="119" fillId="0" borderId="0" xfId="2837" applyFont="1"/>
    <xf numFmtId="0" fontId="120" fillId="0" borderId="0" xfId="2837" applyFont="1"/>
    <xf numFmtId="0" fontId="121" fillId="0" borderId="0" xfId="2837" applyFont="1"/>
    <xf numFmtId="0" fontId="129" fillId="0" borderId="0" xfId="2834" applyFont="1" applyAlignment="1">
      <alignment horizontal="left" vertical="center" readingOrder="1"/>
    </xf>
    <xf numFmtId="0" fontId="131" fillId="0" borderId="0" xfId="0" applyFont="1"/>
    <xf numFmtId="0" fontId="132" fillId="0" borderId="0" xfId="0" applyFont="1"/>
    <xf numFmtId="0" fontId="131" fillId="0" borderId="15" xfId="0" applyFont="1" applyBorder="1"/>
    <xf numFmtId="0" fontId="132" fillId="0" borderId="0" xfId="0" applyFont="1" applyAlignment="1">
      <alignment horizontal="center"/>
    </xf>
    <xf numFmtId="0" fontId="135" fillId="40" borderId="0" xfId="0" applyFont="1" applyFill="1"/>
    <xf numFmtId="0" fontId="134" fillId="0" borderId="0" xfId="514" applyFont="1" applyAlignment="1" applyProtection="1"/>
    <xf numFmtId="0" fontId="136" fillId="0" borderId="0" xfId="0" applyFont="1" applyAlignment="1">
      <alignment wrapText="1"/>
    </xf>
    <xf numFmtId="0" fontId="136" fillId="40" borderId="0" xfId="0" applyFont="1" applyFill="1"/>
    <xf numFmtId="0" fontId="136" fillId="0" borderId="0" xfId="0" applyFont="1"/>
    <xf numFmtId="0" fontId="135" fillId="0" borderId="0" xfId="0" applyFont="1"/>
    <xf numFmtId="0" fontId="131" fillId="0" borderId="0" xfId="0" applyFont="1" applyAlignment="1">
      <alignment horizontal="center"/>
    </xf>
    <xf numFmtId="0" fontId="137" fillId="0" borderId="0" xfId="2835" applyFont="1"/>
    <xf numFmtId="0" fontId="3" fillId="0" borderId="0" xfId="2834" applyFont="1"/>
    <xf numFmtId="0" fontId="138" fillId="0" borderId="0" xfId="2835" applyFont="1"/>
    <xf numFmtId="9" fontId="3" fillId="0" borderId="0" xfId="2836" applyNumberFormat="1" applyFont="1"/>
    <xf numFmtId="0" fontId="137" fillId="0" borderId="0" xfId="2835" applyFont="1" applyAlignment="1">
      <alignment horizontal="center" vertical="center"/>
    </xf>
    <xf numFmtId="0" fontId="132" fillId="0" borderId="0" xfId="0" applyFont="1" applyAlignment="1">
      <alignment horizontal="right" wrapText="1"/>
    </xf>
    <xf numFmtId="0" fontId="132" fillId="0" borderId="0" xfId="2830" applyFont="1"/>
    <xf numFmtId="0" fontId="140" fillId="0" borderId="0" xfId="0" applyFont="1"/>
    <xf numFmtId="43" fontId="132" fillId="0" borderId="0" xfId="0" applyNumberFormat="1" applyFont="1" applyAlignment="1">
      <alignment horizontal="right" wrapText="1"/>
    </xf>
    <xf numFmtId="41" fontId="132" fillId="0" borderId="0" xfId="0" applyNumberFormat="1" applyFont="1"/>
    <xf numFmtId="0" fontId="142" fillId="0" borderId="0" xfId="0" applyFont="1" applyAlignment="1">
      <alignment vertical="center"/>
    </xf>
    <xf numFmtId="0" fontId="139" fillId="38" borderId="0" xfId="0" applyFont="1" applyFill="1"/>
    <xf numFmtId="0" fontId="132" fillId="36" borderId="8" xfId="0" applyFont="1" applyFill="1" applyBorder="1" applyAlignment="1">
      <alignment horizontal="center" vertical="center" wrapText="1"/>
    </xf>
    <xf numFmtId="0" fontId="139" fillId="0" borderId="0" xfId="0" applyFont="1" applyAlignment="1">
      <alignment horizontal="left" vertical="top" wrapText="1" indent="1"/>
    </xf>
    <xf numFmtId="164" fontId="132" fillId="0" borderId="0" xfId="440" applyNumberFormat="1" applyFont="1" applyAlignment="1">
      <alignment horizontal="right" wrapText="1"/>
    </xf>
    <xf numFmtId="0" fontId="132" fillId="38" borderId="0" xfId="0" applyFont="1" applyFill="1" applyAlignment="1">
      <alignment horizontal="left" vertical="top" wrapText="1" indent="1"/>
    </xf>
    <xf numFmtId="164" fontId="132" fillId="38" borderId="0" xfId="440" applyNumberFormat="1" applyFont="1" applyFill="1" applyAlignment="1">
      <alignment horizontal="right" wrapText="1"/>
    </xf>
    <xf numFmtId="164" fontId="132" fillId="0" borderId="0" xfId="2830" applyNumberFormat="1" applyFont="1"/>
    <xf numFmtId="0" fontId="132" fillId="0" borderId="0" xfId="0" applyFont="1" applyAlignment="1">
      <alignment horizontal="left" vertical="top" wrapText="1" indent="1"/>
    </xf>
    <xf numFmtId="0" fontId="132" fillId="0" borderId="0" xfId="0" applyFont="1" applyAlignment="1">
      <alignment horizontal="right"/>
    </xf>
    <xf numFmtId="0" fontId="139" fillId="38" borderId="0" xfId="0" applyFont="1" applyFill="1" applyAlignment="1">
      <alignment horizontal="left" vertical="top" wrapText="1" indent="1"/>
    </xf>
    <xf numFmtId="164" fontId="132" fillId="38" borderId="9" xfId="440" applyNumberFormat="1" applyFont="1" applyFill="1" applyBorder="1" applyAlignment="1">
      <alignment horizontal="right" wrapText="1"/>
    </xf>
    <xf numFmtId="220" fontId="132" fillId="0" borderId="0" xfId="2830" applyNumberFormat="1" applyFont="1"/>
    <xf numFmtId="219" fontId="132" fillId="0" borderId="0" xfId="2830" applyNumberFormat="1" applyFont="1"/>
    <xf numFmtId="164" fontId="132" fillId="0" borderId="0" xfId="440" applyNumberFormat="1" applyFont="1"/>
    <xf numFmtId="0" fontId="132" fillId="0" borderId="0" xfId="0" applyFont="1" applyAlignment="1">
      <alignment horizontal="left" indent="1"/>
    </xf>
    <xf numFmtId="0" fontId="132" fillId="38" borderId="8" xfId="0" applyFont="1" applyFill="1" applyBorder="1" applyAlignment="1">
      <alignment horizontal="centerContinuous" vertical="center" wrapText="1"/>
    </xf>
    <xf numFmtId="0" fontId="139" fillId="38" borderId="8" xfId="0" applyFont="1" applyFill="1" applyBorder="1" applyAlignment="1">
      <alignment horizontal="centerContinuous" vertical="center" wrapText="1"/>
    </xf>
    <xf numFmtId="0" fontId="141" fillId="0" borderId="0" xfId="0" applyFont="1" applyAlignment="1">
      <alignment vertical="center" wrapText="1"/>
    </xf>
    <xf numFmtId="15" fontId="139" fillId="38" borderId="8" xfId="0" quotePrefix="1" applyNumberFormat="1" applyFont="1" applyFill="1" applyBorder="1" applyAlignment="1">
      <alignment horizontal="centerContinuous" vertical="center" wrapText="1"/>
    </xf>
    <xf numFmtId="0" fontId="132" fillId="0" borderId="0" xfId="0" applyFont="1" applyAlignment="1">
      <alignment vertical="center" wrapText="1"/>
    </xf>
    <xf numFmtId="0" fontId="132" fillId="36" borderId="0" xfId="0" applyFont="1" applyFill="1"/>
    <xf numFmtId="164" fontId="132" fillId="36" borderId="0" xfId="440" applyNumberFormat="1" applyFont="1" applyFill="1" applyAlignment="1">
      <alignment horizontal="right"/>
    </xf>
    <xf numFmtId="0" fontId="132" fillId="0" borderId="0" xfId="0" applyFont="1" applyAlignment="1">
      <alignment vertical="top" wrapText="1"/>
    </xf>
    <xf numFmtId="41" fontId="132" fillId="0" borderId="0" xfId="0" applyNumberFormat="1" applyFont="1" applyAlignment="1">
      <alignment horizontal="right"/>
    </xf>
    <xf numFmtId="0" fontId="132" fillId="37" borderId="0" xfId="0" applyFont="1" applyFill="1" applyAlignment="1">
      <alignment vertical="top" wrapText="1"/>
    </xf>
    <xf numFmtId="164" fontId="132" fillId="36" borderId="0" xfId="440" applyNumberFormat="1" applyFont="1" applyFill="1"/>
    <xf numFmtId="41" fontId="132" fillId="36" borderId="0" xfId="0" applyNumberFormat="1" applyFont="1" applyFill="1" applyAlignment="1">
      <alignment horizontal="right"/>
    </xf>
    <xf numFmtId="41" fontId="132" fillId="36" borderId="0" xfId="0" applyNumberFormat="1" applyFont="1" applyFill="1"/>
    <xf numFmtId="0" fontId="132" fillId="0" borderId="21" xfId="0" applyFont="1" applyBorder="1"/>
    <xf numFmtId="164" fontId="132" fillId="0" borderId="21" xfId="440" applyNumberFormat="1" applyFont="1" applyBorder="1" applyAlignment="1">
      <alignment horizontal="right"/>
    </xf>
    <xf numFmtId="165" fontId="132" fillId="0" borderId="0" xfId="0" applyNumberFormat="1" applyFont="1" applyAlignment="1">
      <alignment horizontal="right"/>
    </xf>
    <xf numFmtId="165" fontId="132" fillId="0" borderId="21" xfId="0" applyNumberFormat="1" applyFont="1" applyBorder="1" applyAlignment="1">
      <alignment horizontal="right"/>
    </xf>
    <xf numFmtId="164" fontId="132" fillId="0" borderId="21" xfId="440" applyNumberFormat="1" applyFont="1" applyBorder="1"/>
    <xf numFmtId="0" fontId="139" fillId="37" borderId="0" xfId="0" applyFont="1" applyFill="1" applyAlignment="1">
      <alignment vertical="top" wrapText="1"/>
    </xf>
    <xf numFmtId="165" fontId="132" fillId="0" borderId="0" xfId="576" applyNumberFormat="1" applyFont="1"/>
    <xf numFmtId="165" fontId="139" fillId="36" borderId="0" xfId="576" applyNumberFormat="1" applyFont="1" applyFill="1"/>
    <xf numFmtId="164" fontId="139" fillId="36" borderId="0" xfId="440" applyNumberFormat="1" applyFont="1" applyFill="1" applyAlignment="1">
      <alignment horizontal="right"/>
    </xf>
    <xf numFmtId="165" fontId="139" fillId="0" borderId="0" xfId="576" applyNumberFormat="1" applyFont="1" applyAlignment="1">
      <alignment horizontal="right"/>
    </xf>
    <xf numFmtId="0" fontId="139" fillId="0" borderId="0" xfId="0" applyFont="1" applyAlignment="1">
      <alignment vertical="top" wrapText="1"/>
    </xf>
    <xf numFmtId="164" fontId="139" fillId="36" borderId="0" xfId="0" applyNumberFormat="1" applyFont="1" applyFill="1" applyAlignment="1">
      <alignment horizontal="right"/>
    </xf>
    <xf numFmtId="41" fontId="132" fillId="0" borderId="21" xfId="0" applyNumberFormat="1" applyFont="1" applyBorder="1" applyAlignment="1">
      <alignment horizontal="right"/>
    </xf>
    <xf numFmtId="0" fontId="139" fillId="36" borderId="0" xfId="0" applyFont="1" applyFill="1" applyAlignment="1">
      <alignment vertical="top" wrapText="1"/>
    </xf>
    <xf numFmtId="164" fontId="132" fillId="0" borderId="0" xfId="440" applyNumberFormat="1" applyFont="1" applyAlignment="1">
      <alignment horizontal="right"/>
    </xf>
    <xf numFmtId="164" fontId="143" fillId="0" borderId="0" xfId="440" applyNumberFormat="1" applyFont="1"/>
    <xf numFmtId="0" fontId="143" fillId="36" borderId="0" xfId="0" applyFont="1" applyFill="1"/>
    <xf numFmtId="164" fontId="132" fillId="38" borderId="0" xfId="440" applyNumberFormat="1" applyFont="1" applyFill="1" applyAlignment="1">
      <alignment horizontal="right"/>
    </xf>
    <xf numFmtId="164" fontId="132" fillId="0" borderId="0" xfId="0" applyNumberFormat="1" applyFont="1"/>
    <xf numFmtId="41" fontId="132" fillId="38" borderId="0" xfId="0" applyNumberFormat="1" applyFont="1" applyFill="1" applyAlignment="1">
      <alignment horizontal="right"/>
    </xf>
    <xf numFmtId="0" fontId="139" fillId="0" borderId="29" xfId="0" applyFont="1" applyBorder="1"/>
    <xf numFmtId="41" fontId="139" fillId="0" borderId="29" xfId="0" applyNumberFormat="1" applyFont="1" applyBorder="1" applyAlignment="1">
      <alignment horizontal="right"/>
    </xf>
    <xf numFmtId="0" fontId="143" fillId="0" borderId="0" xfId="0" applyFont="1"/>
    <xf numFmtId="166" fontId="132" fillId="0" borderId="0" xfId="0" applyNumberFormat="1" applyFont="1" applyAlignment="1">
      <alignment horizontal="right"/>
    </xf>
    <xf numFmtId="0" fontId="139" fillId="36" borderId="0" xfId="0" applyFont="1" applyFill="1"/>
    <xf numFmtId="0" fontId="132" fillId="36" borderId="8" xfId="0" applyFont="1" applyFill="1" applyBorder="1" applyAlignment="1">
      <alignment horizontal="center" wrapText="1"/>
    </xf>
    <xf numFmtId="0" fontId="144" fillId="0" borderId="0" xfId="0" applyFont="1"/>
    <xf numFmtId="0" fontId="132" fillId="36" borderId="0" xfId="0" applyFont="1" applyFill="1" applyAlignment="1">
      <alignment horizontal="left" indent="2"/>
    </xf>
    <xf numFmtId="41" fontId="132" fillId="0" borderId="0" xfId="2830" applyNumberFormat="1" applyFont="1"/>
    <xf numFmtId="0" fontId="132" fillId="0" borderId="0" xfId="0" applyFont="1" applyAlignment="1">
      <alignment horizontal="left" indent="2"/>
    </xf>
    <xf numFmtId="0" fontId="144" fillId="0" borderId="0" xfId="0" applyFont="1" applyAlignment="1">
      <alignment wrapText="1"/>
    </xf>
    <xf numFmtId="0" fontId="145" fillId="42" borderId="0" xfId="0" applyFont="1" applyFill="1" applyAlignment="1">
      <alignment horizontal="left" indent="1"/>
    </xf>
    <xf numFmtId="0" fontId="146" fillId="42" borderId="0" xfId="0" applyFont="1" applyFill="1" applyAlignment="1">
      <alignment horizontal="left" indent="1"/>
    </xf>
    <xf numFmtId="0" fontId="110" fillId="39" borderId="0" xfId="2835" applyFill="1"/>
    <xf numFmtId="0" fontId="110" fillId="39" borderId="0" xfId="2835" applyFill="1" applyBorder="1"/>
    <xf numFmtId="0" fontId="115" fillId="0" borderId="0" xfId="2837" applyFont="1" applyBorder="1"/>
    <xf numFmtId="0" fontId="110" fillId="0" borderId="0" xfId="2835" applyFill="1"/>
    <xf numFmtId="0" fontId="110" fillId="0" borderId="0" xfId="2835" applyFill="1" applyBorder="1"/>
    <xf numFmtId="0" fontId="4" fillId="0" borderId="0" xfId="2834"/>
    <xf numFmtId="0" fontId="116" fillId="0" borderId="30" xfId="2837" applyFont="1" applyFill="1" applyBorder="1" applyAlignment="1">
      <alignment horizontal="left"/>
    </xf>
    <xf numFmtId="0" fontId="117" fillId="0" borderId="30" xfId="2837" applyFont="1" applyFill="1" applyBorder="1" applyAlignment="1">
      <alignment horizontal="center"/>
    </xf>
    <xf numFmtId="0" fontId="118" fillId="0" borderId="0" xfId="2837" applyFont="1" applyFill="1" applyBorder="1" applyAlignment="1">
      <alignment horizontal="center"/>
    </xf>
    <xf numFmtId="0" fontId="118" fillId="0" borderId="31" xfId="2837" applyFont="1" applyFill="1" applyBorder="1" applyAlignment="1">
      <alignment horizontal="center"/>
    </xf>
    <xf numFmtId="0" fontId="110" fillId="0" borderId="31" xfId="2835" applyFill="1" applyBorder="1"/>
    <xf numFmtId="11" fontId="110" fillId="0" borderId="0" xfId="2835" applyNumberFormat="1" applyFill="1"/>
    <xf numFmtId="11" fontId="110" fillId="0" borderId="0" xfId="2835" applyNumberFormat="1" applyFill="1" applyBorder="1"/>
    <xf numFmtId="11" fontId="110" fillId="0" borderId="31" xfId="2835" applyNumberFormat="1" applyFill="1" applyBorder="1"/>
    <xf numFmtId="0" fontId="121" fillId="0" borderId="0" xfId="2837" applyFont="1" applyAlignment="1"/>
    <xf numFmtId="221" fontId="121" fillId="0" borderId="0" xfId="2837" applyNumberFormat="1" applyFont="1" applyFill="1" applyBorder="1" applyAlignment="1">
      <alignment horizontal="right" vertical="center"/>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221" fontId="4" fillId="0" borderId="0" xfId="2834" applyNumberFormat="1" applyAlignment="1">
      <alignment horizontal="right" vertical="center"/>
    </xf>
    <xf numFmtId="222" fontId="121" fillId="0" borderId="0" xfId="2837" applyNumberFormat="1" applyFont="1" applyFill="1" applyBorder="1" applyAlignment="1">
      <alignment horizontal="right"/>
    </xf>
    <xf numFmtId="0" fontId="123" fillId="0" borderId="32" xfId="2837" applyFont="1" applyFill="1" applyBorder="1" applyAlignment="1"/>
    <xf numFmtId="222" fontId="123" fillId="0" borderId="32" xfId="2837" applyNumberFormat="1" applyFont="1" applyFill="1" applyBorder="1" applyAlignment="1">
      <alignment horizontal="right"/>
    </xf>
    <xf numFmtId="221" fontId="124" fillId="0" borderId="0" xfId="2837" applyNumberFormat="1" applyFont="1" applyFill="1" applyBorder="1" applyAlignment="1">
      <alignment horizontal="right" vertical="center"/>
    </xf>
    <xf numFmtId="221" fontId="124" fillId="0" borderId="31" xfId="2837" applyNumberFormat="1" applyFont="1" applyFill="1" applyBorder="1" applyAlignment="1">
      <alignment horizontal="right" vertical="center"/>
    </xf>
    <xf numFmtId="221" fontId="148" fillId="0" borderId="0" xfId="2835" applyNumberFormat="1" applyFont="1" applyFill="1" applyBorder="1" applyAlignment="1">
      <alignment horizontal="right" vertical="center"/>
    </xf>
    <xf numFmtId="221" fontId="148" fillId="0" borderId="31" xfId="2835" applyNumberFormat="1" applyFont="1" applyFill="1" applyBorder="1" applyAlignment="1">
      <alignment horizontal="right" vertical="center"/>
    </xf>
    <xf numFmtId="0" fontId="123" fillId="0" borderId="0" xfId="2837" applyFont="1" applyFill="1" applyBorder="1" applyAlignment="1"/>
    <xf numFmtId="0" fontId="122" fillId="0" borderId="0" xfId="2837" applyFont="1" applyFill="1" applyBorder="1" applyAlignment="1">
      <alignment horizontal="left" indent="1"/>
    </xf>
    <xf numFmtId="9" fontId="122" fillId="0" borderId="0" xfId="2838" applyNumberFormat="1" applyFont="1" applyFill="1" applyBorder="1" applyAlignment="1">
      <alignment horizontal="left" vertical="center" indent="4"/>
    </xf>
    <xf numFmtId="165" fontId="122" fillId="0" borderId="0" xfId="2839" applyNumberFormat="1" applyFont="1" applyFill="1" applyBorder="1" applyAlignment="1">
      <alignment horizontal="left" vertical="center" indent="4"/>
    </xf>
    <xf numFmtId="165" fontId="122" fillId="0" borderId="31" xfId="2839" applyNumberFormat="1" applyFont="1" applyFill="1" applyBorder="1" applyAlignment="1">
      <alignment horizontal="left" vertical="center" indent="4"/>
    </xf>
    <xf numFmtId="221" fontId="149" fillId="0" borderId="0" xfId="2835" applyNumberFormat="1" applyFont="1" applyFill="1" applyAlignment="1">
      <alignment horizontal="right" vertical="center"/>
    </xf>
    <xf numFmtId="222" fontId="123" fillId="0" borderId="0" xfId="2837" applyNumberFormat="1" applyFont="1" applyFill="1" applyBorder="1" applyAlignment="1">
      <alignment horizontal="right"/>
    </xf>
    <xf numFmtId="9" fontId="122" fillId="0" borderId="0" xfId="2838" applyFont="1" applyFill="1" applyBorder="1" applyAlignment="1">
      <alignment horizontal="left" vertical="center" indent="4"/>
    </xf>
    <xf numFmtId="0" fontId="124" fillId="0" borderId="33" xfId="2837" applyFont="1" applyFill="1" applyBorder="1" applyAlignment="1"/>
    <xf numFmtId="221" fontId="148" fillId="0" borderId="33" xfId="2835" applyNumberFormat="1" applyFont="1" applyFill="1" applyBorder="1" applyAlignment="1">
      <alignment horizontal="right" vertical="center"/>
    </xf>
    <xf numFmtId="221" fontId="150" fillId="0" borderId="0" xfId="2835" applyNumberFormat="1" applyFont="1" applyAlignment="1">
      <alignment horizontal="right" vertical="center"/>
    </xf>
    <xf numFmtId="221" fontId="123" fillId="0" borderId="0" xfId="2837" applyNumberFormat="1" applyFont="1" applyFill="1" applyBorder="1" applyAlignment="1">
      <alignment horizontal="right" vertical="center"/>
    </xf>
    <xf numFmtId="0" fontId="127" fillId="0" borderId="0" xfId="2837" applyFont="1" applyBorder="1"/>
    <xf numFmtId="0" fontId="117" fillId="0" borderId="0" xfId="2837" applyFont="1" applyFill="1" applyBorder="1" applyAlignment="1">
      <alignment horizontal="centerContinuous"/>
    </xf>
    <xf numFmtId="0" fontId="110" fillId="0" borderId="0" xfId="2835"/>
    <xf numFmtId="0" fontId="117" fillId="0" borderId="0" xfId="2837" applyFont="1" applyFill="1" applyBorder="1" applyAlignment="1">
      <alignment horizontal="center"/>
    </xf>
    <xf numFmtId="0" fontId="117" fillId="0" borderId="34" xfId="2837" applyFont="1" applyFill="1" applyBorder="1" applyAlignment="1">
      <alignment horizontal="center"/>
    </xf>
    <xf numFmtId="0" fontId="128" fillId="0" borderId="0" xfId="2837" applyFont="1" applyFill="1" applyBorder="1" applyAlignment="1">
      <alignment horizontal="centerContinuous"/>
    </xf>
    <xf numFmtId="221" fontId="123" fillId="0" borderId="0" xfId="2837" applyNumberFormat="1" applyFont="1" applyFill="1" applyBorder="1" applyAlignment="1">
      <alignment horizontal="right"/>
    </xf>
    <xf numFmtId="223" fontId="123" fillId="0" borderId="0" xfId="2837" applyNumberFormat="1" applyFont="1" applyFill="1" applyBorder="1" applyAlignment="1">
      <alignment horizontal="right"/>
    </xf>
    <xf numFmtId="224" fontId="123" fillId="0" borderId="0" xfId="2837" applyNumberFormat="1" applyFont="1" applyFill="1" applyBorder="1" applyAlignment="1">
      <alignment horizontal="right"/>
    </xf>
    <xf numFmtId="224" fontId="121" fillId="0" borderId="34" xfId="2837" applyNumberFormat="1" applyFont="1" applyFill="1" applyBorder="1" applyAlignment="1">
      <alignment horizontal="right"/>
    </xf>
    <xf numFmtId="224" fontId="121" fillId="0" borderId="0" xfId="2837" applyNumberFormat="1" applyFont="1" applyFill="1" applyBorder="1" applyAlignment="1">
      <alignment horizontal="right"/>
    </xf>
    <xf numFmtId="221" fontId="123" fillId="0" borderId="32" xfId="2837" applyNumberFormat="1" applyFont="1" applyFill="1" applyBorder="1" applyAlignment="1">
      <alignment horizontal="right"/>
    </xf>
    <xf numFmtId="0" fontId="151" fillId="0" borderId="0" xfId="2835" applyFont="1"/>
    <xf numFmtId="43" fontId="132" fillId="0" borderId="0" xfId="440" applyFont="1"/>
    <xf numFmtId="0" fontId="141" fillId="41" borderId="8" xfId="0" applyFont="1" applyFill="1" applyBorder="1" applyAlignment="1">
      <alignment horizontal="center" wrapText="1"/>
    </xf>
    <xf numFmtId="0" fontId="132" fillId="41" borderId="8" xfId="0" applyFont="1" applyFill="1" applyBorder="1" applyAlignment="1">
      <alignment vertical="center" wrapText="1"/>
    </xf>
    <xf numFmtId="0" fontId="141" fillId="41" borderId="8" xfId="0" applyFont="1" applyFill="1" applyBorder="1" applyAlignment="1">
      <alignment vertical="center" wrapText="1"/>
    </xf>
    <xf numFmtId="0" fontId="133" fillId="42" borderId="15" xfId="0" applyFont="1" applyFill="1" applyBorder="1"/>
    <xf numFmtId="0" fontId="133" fillId="42" borderId="15" xfId="0" applyFont="1" applyFill="1" applyBorder="1" applyAlignment="1">
      <alignment horizontal="center"/>
    </xf>
    <xf numFmtId="0" fontId="153" fillId="0" borderId="0" xfId="0" applyFont="1" applyAlignment="1">
      <alignment wrapText="1"/>
    </xf>
    <xf numFmtId="0" fontId="129" fillId="0" borderId="0" xfId="2834" applyFont="1" applyAlignment="1">
      <alignment horizontal="center" vertical="center" readingOrder="1"/>
    </xf>
    <xf numFmtId="0" fontId="155" fillId="0" borderId="0" xfId="0" applyFont="1" applyAlignment="1">
      <alignment horizontal="justify" vertical="center"/>
    </xf>
    <xf numFmtId="0" fontId="132" fillId="0" borderId="0" xfId="0" applyFont="1" applyFill="1"/>
    <xf numFmtId="0" fontId="134" fillId="0" borderId="0" xfId="514" applyFont="1" applyFill="1" applyAlignment="1" applyProtection="1"/>
    <xf numFmtId="164" fontId="132" fillId="0" borderId="0" xfId="440" applyNumberFormat="1" applyFont="1" applyFill="1" applyAlignment="1">
      <alignment horizontal="right" wrapText="1"/>
    </xf>
    <xf numFmtId="164" fontId="132" fillId="0" borderId="0" xfId="440" applyNumberFormat="1" applyFont="1" applyFill="1" applyBorder="1" applyAlignment="1">
      <alignment horizontal="right" wrapText="1"/>
    </xf>
    <xf numFmtId="0" fontId="132" fillId="38" borderId="0" xfId="0" applyFont="1" applyFill="1" applyAlignment="1">
      <alignment horizontal="left" indent="2"/>
    </xf>
    <xf numFmtId="0" fontId="139" fillId="38" borderId="0" xfId="0" applyFont="1" applyFill="1" applyAlignment="1">
      <alignment horizontal="left" indent="4"/>
    </xf>
    <xf numFmtId="41" fontId="139" fillId="38" borderId="0" xfId="0" applyNumberFormat="1" applyFont="1" applyFill="1" applyAlignment="1">
      <alignment horizontal="right"/>
    </xf>
    <xf numFmtId="41" fontId="139" fillId="38" borderId="28" xfId="0" applyNumberFormat="1" applyFont="1" applyFill="1" applyBorder="1" applyAlignment="1">
      <alignment horizontal="right"/>
    </xf>
    <xf numFmtId="164" fontId="132" fillId="0" borderId="9" xfId="440" applyNumberFormat="1" applyFont="1" applyFill="1" applyBorder="1" applyAlignment="1">
      <alignment horizontal="right" wrapText="1"/>
    </xf>
    <xf numFmtId="9" fontId="131" fillId="0" borderId="0" xfId="0" applyNumberFormat="1" applyFont="1"/>
    <xf numFmtId="0" fontId="156" fillId="43" borderId="35" xfId="0" applyFont="1" applyFill="1" applyBorder="1" applyAlignment="1">
      <alignment horizontal="center" vertical="center" wrapText="1" readingOrder="1"/>
    </xf>
    <xf numFmtId="0" fontId="158" fillId="44" borderId="36" xfId="0" applyFont="1" applyFill="1" applyBorder="1" applyAlignment="1">
      <alignment horizontal="left" vertical="center" wrapText="1" readingOrder="1"/>
    </xf>
    <xf numFmtId="3" fontId="158" fillId="44" borderId="36" xfId="0" applyNumberFormat="1" applyFont="1" applyFill="1" applyBorder="1" applyAlignment="1">
      <alignment horizontal="center" vertical="center" wrapText="1" readingOrder="1"/>
    </xf>
    <xf numFmtId="0" fontId="158" fillId="45" borderId="37" xfId="0" applyFont="1" applyFill="1" applyBorder="1" applyAlignment="1">
      <alignment horizontal="left" vertical="center" wrapText="1" readingOrder="1"/>
    </xf>
    <xf numFmtId="6" fontId="158" fillId="45" borderId="37" xfId="0" applyNumberFormat="1" applyFont="1" applyFill="1" applyBorder="1" applyAlignment="1">
      <alignment horizontal="center" vertical="center" wrapText="1" readingOrder="1"/>
    </xf>
    <xf numFmtId="0" fontId="158" fillId="44" borderId="37" xfId="0" applyFont="1" applyFill="1" applyBorder="1" applyAlignment="1">
      <alignment horizontal="left" vertical="center" wrapText="1" readingOrder="1"/>
    </xf>
    <xf numFmtId="6" fontId="158" fillId="44" borderId="37" xfId="0" applyNumberFormat="1" applyFont="1" applyFill="1" applyBorder="1" applyAlignment="1">
      <alignment horizontal="center" vertical="center" wrapText="1" readingOrder="1"/>
    </xf>
    <xf numFmtId="9" fontId="158" fillId="45" borderId="37" xfId="0" applyNumberFormat="1" applyFont="1" applyFill="1" applyBorder="1" applyAlignment="1">
      <alignment horizontal="center" vertical="center" wrapText="1" readingOrder="1"/>
    </xf>
    <xf numFmtId="0" fontId="159" fillId="43" borderId="35" xfId="0" applyFont="1" applyFill="1" applyBorder="1" applyAlignment="1">
      <alignment horizontal="center" vertical="top" wrapText="1"/>
    </xf>
    <xf numFmtId="0" fontId="159" fillId="45" borderId="37" xfId="0" applyFont="1" applyFill="1" applyBorder="1" applyAlignment="1">
      <alignment horizontal="center" vertical="top" wrapText="1"/>
    </xf>
    <xf numFmtId="0" fontId="153" fillId="0" borderId="0" xfId="0" applyFont="1" applyAlignment="1">
      <alignment vertical="top" wrapText="1"/>
    </xf>
    <xf numFmtId="9" fontId="121" fillId="0" borderId="0" xfId="2838" applyNumberFormat="1" applyFont="1" applyFill="1" applyBorder="1" applyAlignment="1">
      <alignment horizontal="right" vertical="center"/>
    </xf>
    <xf numFmtId="9" fontId="121" fillId="0" borderId="0" xfId="2838" applyFont="1" applyFill="1" applyBorder="1" applyAlignment="1">
      <alignment horizontal="right" vertical="center"/>
    </xf>
    <xf numFmtId="164" fontId="132" fillId="0" borderId="0" xfId="440" applyNumberFormat="1" applyFont="1" applyFill="1"/>
    <xf numFmtId="0" fontId="130" fillId="0" borderId="0" xfId="0" applyFont="1"/>
    <xf numFmtId="0" fontId="131" fillId="0" borderId="0" xfId="0" applyFont="1" applyAlignment="1">
      <alignment wrapText="1"/>
    </xf>
    <xf numFmtId="0" fontId="160" fillId="0" borderId="0" xfId="514" applyFont="1" applyAlignment="1" applyProtection="1"/>
    <xf numFmtId="0" fontId="161" fillId="0" borderId="0" xfId="514" applyFont="1" applyAlignment="1" applyProtection="1"/>
    <xf numFmtId="0" fontId="139" fillId="38" borderId="0" xfId="0" applyFont="1" applyFill="1" applyAlignment="1">
      <alignment horizontal="left" indent="2"/>
    </xf>
    <xf numFmtId="41" fontId="139" fillId="38" borderId="27" xfId="0" applyNumberFormat="1" applyFont="1" applyFill="1" applyBorder="1" applyAlignment="1">
      <alignment horizontal="right"/>
    </xf>
    <xf numFmtId="164" fontId="132" fillId="0" borderId="0" xfId="440" applyNumberFormat="1" applyFont="1" applyFill="1" applyAlignment="1">
      <alignment wrapText="1"/>
    </xf>
    <xf numFmtId="0" fontId="135" fillId="0" borderId="0" xfId="0" applyFont="1" applyAlignment="1">
      <alignment horizontal="center"/>
    </xf>
    <xf numFmtId="0" fontId="160" fillId="0" borderId="0" xfId="514" applyFont="1" applyFill="1" applyAlignment="1" applyProtection="1">
      <alignment horizontal="right"/>
    </xf>
    <xf numFmtId="0" fontId="147" fillId="42" borderId="0" xfId="0" applyFont="1" applyFill="1" applyAlignment="1">
      <alignment horizontal="left" indent="1"/>
    </xf>
    <xf numFmtId="0" fontId="162" fillId="0" borderId="0" xfId="2834" applyFont="1" applyAlignment="1">
      <alignment horizontal="left" vertical="center" readingOrder="1"/>
    </xf>
    <xf numFmtId="0" fontId="113" fillId="0" borderId="0" xfId="2837" applyFont="1" applyBorder="1"/>
    <xf numFmtId="0" fontId="122" fillId="0" borderId="32" xfId="2837" applyFont="1" applyBorder="1" applyAlignment="1">
      <alignment horizontal="left" indent="2"/>
    </xf>
    <xf numFmtId="222" fontId="121" fillId="0" borderId="32" xfId="2837" applyNumberFormat="1" applyFont="1" applyFill="1" applyBorder="1" applyAlignment="1">
      <alignment horizontal="right"/>
    </xf>
    <xf numFmtId="0" fontId="122" fillId="0" borderId="0" xfId="2837" applyFont="1" applyAlignment="1">
      <alignment horizontal="left" indent="2"/>
    </xf>
    <xf numFmtId="0" fontId="168" fillId="0" borderId="15" xfId="514" applyFont="1" applyBorder="1" applyAlignment="1" applyProtection="1">
      <alignment horizontal="center"/>
    </xf>
    <xf numFmtId="0" fontId="132" fillId="38" borderId="0" xfId="0" applyFont="1" applyFill="1" applyAlignment="1">
      <alignment horizontal="left" wrapText="1" indent="1"/>
    </xf>
    <xf numFmtId="164" fontId="132" fillId="0" borderId="29" xfId="440" applyNumberFormat="1" applyFont="1" applyFill="1" applyBorder="1" applyAlignment="1">
      <alignment horizontal="right" wrapText="1"/>
    </xf>
    <xf numFmtId="0" fontId="132" fillId="38" borderId="0" xfId="0" applyFont="1" applyFill="1" applyAlignment="1">
      <alignment horizontal="right" wrapText="1"/>
    </xf>
    <xf numFmtId="0" fontId="127" fillId="0" borderId="0" xfId="2842" applyFont="1" applyBorder="1"/>
    <xf numFmtId="221" fontId="123" fillId="0" borderId="0" xfId="2842" applyNumberFormat="1" applyFont="1" applyFill="1" applyBorder="1" applyAlignment="1">
      <alignment horizontal="right"/>
    </xf>
    <xf numFmtId="0" fontId="123" fillId="0" borderId="0" xfId="2842" applyFont="1"/>
    <xf numFmtId="0" fontId="123" fillId="0" borderId="0" xfId="2842" applyFont="1" applyFill="1" applyBorder="1" applyAlignment="1"/>
    <xf numFmtId="222" fontId="123" fillId="0" borderId="0" xfId="2842" applyNumberFormat="1" applyFont="1" applyFill="1" applyBorder="1" applyAlignment="1">
      <alignment horizontal="right"/>
    </xf>
    <xf numFmtId="0" fontId="123" fillId="0" borderId="0" xfId="2842" applyFont="1" applyBorder="1" applyAlignment="1">
      <alignment horizontal="left"/>
    </xf>
    <xf numFmtId="9" fontId="124" fillId="0" borderId="0" xfId="2842" applyNumberFormat="1" applyFont="1" applyAlignment="1">
      <alignment horizontal="right"/>
    </xf>
    <xf numFmtId="0" fontId="124" fillId="0" borderId="0" xfId="2842" applyFont="1" applyBorder="1" applyAlignment="1">
      <alignment horizontal="left"/>
    </xf>
    <xf numFmtId="0" fontId="144" fillId="0" borderId="0" xfId="2842" applyFont="1" applyFill="1" applyBorder="1" applyAlignment="1">
      <alignment horizontal="left"/>
    </xf>
    <xf numFmtId="0" fontId="123" fillId="0" borderId="32" xfId="2837" applyFont="1" applyFill="1" applyBorder="1" applyAlignment="1">
      <alignment horizontal="left" indent="2"/>
    </xf>
    <xf numFmtId="0" fontId="139" fillId="38" borderId="0" xfId="0" applyFont="1" applyFill="1" applyAlignment="1">
      <alignment horizontal="left" indent="3"/>
    </xf>
    <xf numFmtId="164" fontId="132" fillId="0" borderId="0" xfId="0" applyNumberFormat="1" applyFont="1" applyAlignment="1">
      <alignment horizontal="right"/>
    </xf>
    <xf numFmtId="164" fontId="132" fillId="0" borderId="0" xfId="0" applyNumberFormat="1" applyFont="1" applyAlignment="1">
      <alignment horizontal="right" wrapText="1"/>
    </xf>
    <xf numFmtId="0" fontId="139" fillId="0" borderId="0" xfId="0" applyFont="1" applyAlignment="1">
      <alignment horizontal="center" wrapText="1"/>
    </xf>
    <xf numFmtId="0" fontId="139" fillId="0" borderId="0" xfId="0" applyFont="1" applyAlignment="1">
      <alignment horizontal="center"/>
    </xf>
    <xf numFmtId="0" fontId="132" fillId="38" borderId="0" xfId="0" applyFont="1" applyFill="1" applyAlignment="1">
      <alignment horizontal="left" vertical="top" wrapText="1" indent="2"/>
    </xf>
    <xf numFmtId="164" fontId="132" fillId="38" borderId="0" xfId="440" applyNumberFormat="1" applyFont="1" applyFill="1" applyAlignment="1">
      <alignment wrapText="1"/>
    </xf>
    <xf numFmtId="43" fontId="132" fillId="0" borderId="0" xfId="0" applyNumberFormat="1" applyFont="1"/>
    <xf numFmtId="43" fontId="132" fillId="0" borderId="0" xfId="0" applyNumberFormat="1" applyFont="1" applyAlignment="1">
      <alignment horizontal="right"/>
    </xf>
    <xf numFmtId="0" fontId="110" fillId="0" borderId="0" xfId="2835" applyBorder="1"/>
    <xf numFmtId="0" fontId="173" fillId="0" borderId="0" xfId="2835" applyFont="1" applyFill="1" applyAlignment="1">
      <alignment horizontal="center" vertical="center"/>
    </xf>
    <xf numFmtId="0" fontId="139" fillId="0" borderId="0" xfId="0" applyFont="1" applyAlignment="1">
      <alignment horizontal="center" vertical="center" wrapText="1"/>
    </xf>
    <xf numFmtId="0" fontId="174" fillId="0" borderId="0" xfId="0" applyFont="1" applyAlignment="1">
      <alignment horizontal="center" vertical="center" wrapText="1"/>
    </xf>
    <xf numFmtId="0" fontId="135" fillId="0" borderId="0" xfId="0" applyFont="1" applyAlignment="1">
      <alignment horizontal="right"/>
    </xf>
    <xf numFmtId="0" fontId="139" fillId="0" borderId="0" xfId="0" applyFont="1"/>
    <xf numFmtId="0" fontId="132" fillId="0" borderId="0" xfId="0" applyFont="1" applyAlignment="1">
      <alignment horizontal="center" wrapText="1"/>
    </xf>
    <xf numFmtId="43" fontId="132" fillId="0" borderId="0" xfId="2830" applyNumberFormat="1" applyFont="1"/>
    <xf numFmtId="41" fontId="139" fillId="0" borderId="0" xfId="0" applyNumberFormat="1" applyFont="1" applyAlignment="1">
      <alignment horizontal="right"/>
    </xf>
    <xf numFmtId="0" fontId="139" fillId="0" borderId="0" xfId="0" applyFont="1" applyAlignment="1">
      <alignment horizontal="left" indent="4"/>
    </xf>
    <xf numFmtId="0" fontId="132" fillId="0" borderId="0" xfId="0" applyFont="1" applyAlignment="1">
      <alignment horizontal="left" wrapText="1" indent="2"/>
    </xf>
    <xf numFmtId="41" fontId="132" fillId="0" borderId="1" xfId="0" applyNumberFormat="1" applyFont="1" applyBorder="1" applyAlignment="1">
      <alignment horizontal="right"/>
    </xf>
    <xf numFmtId="41" fontId="139" fillId="0" borderId="28" xfId="0" applyNumberFormat="1" applyFont="1" applyBorder="1" applyAlignment="1">
      <alignment horizontal="right"/>
    </xf>
    <xf numFmtId="0" fontId="141" fillId="0" borderId="0" xfId="0" applyFont="1" applyAlignment="1">
      <alignment horizontal="center" wrapText="1"/>
    </xf>
    <xf numFmtId="0" fontId="132" fillId="0" borderId="0" xfId="0" applyFont="1" applyAlignment="1">
      <alignment horizontal="center" vertical="center" wrapText="1"/>
    </xf>
    <xf numFmtId="164" fontId="143" fillId="0" borderId="0" xfId="2830" applyNumberFormat="1" applyFont="1"/>
    <xf numFmtId="3" fontId="132" fillId="0" borderId="0" xfId="0" applyNumberFormat="1" applyFont="1"/>
    <xf numFmtId="8" fontId="132" fillId="0" borderId="0" xfId="0" applyNumberFormat="1" applyFont="1"/>
    <xf numFmtId="6" fontId="132" fillId="0" borderId="0" xfId="0" applyNumberFormat="1" applyFont="1"/>
    <xf numFmtId="9" fontId="122" fillId="0" borderId="0" xfId="2838" applyNumberFormat="1" applyFont="1" applyFill="1" applyBorder="1" applyAlignment="1">
      <alignment horizontal="right" vertical="center"/>
    </xf>
    <xf numFmtId="9" fontId="122" fillId="0" borderId="0" xfId="2838" applyFont="1" applyFill="1" applyBorder="1" applyAlignment="1">
      <alignment vertical="center"/>
    </xf>
    <xf numFmtId="9" fontId="122" fillId="0" borderId="0" xfId="2838" applyNumberFormat="1" applyFont="1" applyFill="1" applyBorder="1" applyAlignment="1">
      <alignment vertical="center"/>
    </xf>
    <xf numFmtId="164" fontId="143" fillId="0" borderId="0" xfId="440" applyNumberFormat="1" applyFont="1" applyFill="1" applyAlignment="1">
      <alignment horizontal="right" wrapText="1"/>
    </xf>
    <xf numFmtId="0" fontId="141" fillId="41" borderId="8" xfId="0" applyFont="1" applyFill="1" applyBorder="1" applyAlignment="1">
      <alignment horizontal="center" vertical="center" wrapText="1"/>
    </xf>
    <xf numFmtId="0" fontId="132" fillId="0" borderId="0" xfId="0" applyFont="1" applyFill="1" applyAlignment="1">
      <alignment horizontal="left" vertical="top" wrapText="1" indent="1"/>
    </xf>
    <xf numFmtId="164" fontId="132" fillId="0" borderId="0" xfId="2830" applyNumberFormat="1" applyFont="1" applyFill="1"/>
    <xf numFmtId="219" fontId="132" fillId="0" borderId="0" xfId="2830" applyNumberFormat="1" applyFont="1" applyFill="1"/>
    <xf numFmtId="0" fontId="132" fillId="0" borderId="0" xfId="2830" applyFont="1" applyFill="1"/>
    <xf numFmtId="0" fontId="132" fillId="0" borderId="0" xfId="0" applyFont="1" applyAlignment="1">
      <alignment horizontal="left" vertical="top" wrapText="1" indent="2"/>
    </xf>
    <xf numFmtId="0" fontId="132" fillId="38" borderId="0" xfId="0" applyFont="1" applyFill="1" applyAlignment="1">
      <alignment horizontal="left" indent="3"/>
    </xf>
    <xf numFmtId="0" fontId="132" fillId="0" borderId="0" xfId="0" applyFont="1" applyAlignment="1">
      <alignment horizontal="left" wrapText="1" indent="3"/>
    </xf>
    <xf numFmtId="0" fontId="132" fillId="0" borderId="0" xfId="0" applyFont="1" applyFill="1" applyAlignment="1">
      <alignment vertical="top" wrapText="1"/>
    </xf>
    <xf numFmtId="164" fontId="132" fillId="0" borderId="0" xfId="440" applyNumberFormat="1" applyFont="1" applyFill="1" applyAlignment="1">
      <alignment horizontal="right"/>
    </xf>
    <xf numFmtId="164" fontId="143" fillId="0" borderId="0" xfId="440" applyNumberFormat="1" applyFont="1" applyFill="1"/>
    <xf numFmtId="0" fontId="143" fillId="0" borderId="0" xfId="0" applyFont="1" applyFill="1"/>
    <xf numFmtId="164" fontId="132" fillId="0" borderId="0" xfId="0" applyNumberFormat="1" applyFont="1" applyFill="1"/>
    <xf numFmtId="41" fontId="132" fillId="0" borderId="0" xfId="0" applyNumberFormat="1" applyFont="1" applyFill="1" applyAlignment="1">
      <alignment horizontal="right"/>
    </xf>
    <xf numFmtId="0" fontId="147" fillId="42" borderId="0" xfId="0" applyFont="1" applyFill="1" applyAlignment="1">
      <alignment horizontal="center"/>
    </xf>
    <xf numFmtId="0" fontId="152" fillId="42" borderId="0" xfId="0" applyFont="1" applyFill="1" applyAlignment="1">
      <alignment horizontal="center"/>
    </xf>
    <xf numFmtId="0" fontId="173" fillId="0" borderId="0" xfId="2835" applyFont="1" applyFill="1" applyAlignment="1">
      <alignment horizontal="center" vertical="center" wrapText="1"/>
    </xf>
    <xf numFmtId="0" fontId="173" fillId="0" borderId="0" xfId="2835" applyFont="1" applyFill="1" applyAlignment="1">
      <alignment horizontal="center"/>
    </xf>
    <xf numFmtId="0" fontId="173" fillId="0" borderId="40" xfId="2835" applyFont="1" applyFill="1" applyBorder="1" applyAlignment="1">
      <alignment horizontal="center" vertical="center" wrapText="1"/>
    </xf>
    <xf numFmtId="0" fontId="173" fillId="0" borderId="9" xfId="2835" applyFont="1" applyFill="1" applyBorder="1" applyAlignment="1">
      <alignment horizontal="center" vertical="center" wrapText="1"/>
    </xf>
    <xf numFmtId="0" fontId="173" fillId="0" borderId="14" xfId="2835" applyFont="1" applyFill="1" applyBorder="1" applyAlignment="1">
      <alignment horizontal="center" vertical="center" wrapText="1"/>
    </xf>
  </cellXfs>
  <cellStyles count="2960">
    <cellStyle name="$" xfId="1"/>
    <cellStyle name="$m" xfId="2"/>
    <cellStyle name="$q" xfId="3"/>
    <cellStyle name="$q*" xfId="4"/>
    <cellStyle name="$qA" xfId="5"/>
    <cellStyle name="$qRange" xfId="6"/>
    <cellStyle name="@_text" xfId="7"/>
    <cellStyle name="@_text_031008.Hengmei.WP BS Bonnie" xfId="8"/>
    <cellStyle name="@_text_20040630.Amcor.WP.updated" xfId="9"/>
    <cellStyle name="@_text_book21" xfId="10"/>
    <cellStyle name="@_text_CN GAAP  US GAAP analysis" xfId="11"/>
    <cellStyle name="@_text_Fixed assets" xfId="12"/>
    <cellStyle name="@_text_GE Dalian PBC 20041231" xfId="13"/>
    <cellStyle name="@_text_Hengmei.2004 Hardclose.PRC Unadjusted audit differences" xfId="14"/>
    <cellStyle name="@_text_KPMG-Chenchao" xfId="15"/>
    <cellStyle name="@_text_sheet" xfId="16"/>
    <cellStyle name="@_text_Working paper of JQ" xfId="17"/>
    <cellStyle name="_041231.GEDL.WP.dd" xfId="18"/>
    <cellStyle name="_122003001_Report" xfId="19"/>
    <cellStyle name="_Accounting Monthly Report -Sep05" xfId="20"/>
    <cellStyle name="_Additional $ 98.7 K" xfId="21"/>
    <cellStyle name="_Additional $ 98.7 K 2" xfId="22"/>
    <cellStyle name="_Additional $ 98.7 K 2 2" xfId="23"/>
    <cellStyle name="_Additional $ 98.7 K 3" xfId="24"/>
    <cellStyle name="_Additional $ 98.7 K_China as on Dec 31 2008" xfId="25"/>
    <cellStyle name="_Back Up File Hungary August" xfId="26"/>
    <cellStyle name="_Book1" xfId="27"/>
    <cellStyle name="_Book1 2" xfId="28"/>
    <cellStyle name="_Book1 2 2" xfId="29"/>
    <cellStyle name="_Book1 3" xfId="30"/>
    <cellStyle name="_Book1_China as on Dec 31 2008" xfId="31"/>
    <cellStyle name="_book21" xfId="32"/>
    <cellStyle name="_Cash advance Aging Report" xfId="33"/>
    <cellStyle name="_China as on Dec 31 2008" xfId="34"/>
    <cellStyle name="_CN GAAP  US GAAP analysis" xfId="35"/>
    <cellStyle name="_Consolidated OP Plan" xfId="36"/>
    <cellStyle name="_Derivative Disclosure FAS 161" xfId="37"/>
    <cellStyle name="_Derivative Disclosure FAS 161 2" xfId="38"/>
    <cellStyle name="_Derivative Disclosure FAS 161 2 2" xfId="39"/>
    <cellStyle name="_Derivative Disclosure FAS 161 3" xfId="40"/>
    <cellStyle name="_Derivatives Reporting -China-A30_Dec07" xfId="41"/>
    <cellStyle name="_Derivatives Reporting -China-Mar08" xfId="42"/>
    <cellStyle name="_Fixed assets" xfId="43"/>
    <cellStyle name="_KPMG FA adjustment for 2004" xfId="44"/>
    <cellStyle name="_KPMG-Chenchao" xfId="45"/>
    <cellStyle name="_OP 08_Capex_Sample" xfId="46"/>
    <cellStyle name="_P229 Consolidated Dec - 07" xfId="47"/>
    <cellStyle name="_Reporting Calendar-2006 Controllership Global " xfId="48"/>
    <cellStyle name="_Reporting Calendar-2006 Controllership Global  2" xfId="49"/>
    <cellStyle name="_Reporting Calendar-2006 Controllership Global  2 2" xfId="50"/>
    <cellStyle name="_Reporting Calendar-2006 Controllership Global  3" xfId="51"/>
    <cellStyle name="_Reporting Calendar-2006 Controllership Global _China as on Dec 31 2008" xfId="52"/>
    <cellStyle name="_revenue report" xfId="53"/>
    <cellStyle name="_Tracker July 06" xfId="54"/>
    <cellStyle name="_Tracker July 06 2" xfId="55"/>
    <cellStyle name="_Tracker July 06 2 2" xfId="56"/>
    <cellStyle name="_Tracker July 06 3" xfId="57"/>
    <cellStyle name="_Tracker July 06_China as on Dec 31 2008" xfId="58"/>
    <cellStyle name="_Un--Jun" xfId="59"/>
    <cellStyle name="_Unsign SLA--Aug" xfId="60"/>
    <cellStyle name="_unsign SLA--May-update" xfId="61"/>
    <cellStyle name="_Unsign SLA--Sep" xfId="62"/>
    <cellStyle name="_Unsigned SOW-Jul YTD" xfId="63"/>
    <cellStyle name="{Comma [0]}" xfId="64"/>
    <cellStyle name="{Comma}" xfId="65"/>
    <cellStyle name="{Date}" xfId="66"/>
    <cellStyle name="{Month}" xfId="67"/>
    <cellStyle name="{Percent}" xfId="68"/>
    <cellStyle name="{Thousand [0]}" xfId="69"/>
    <cellStyle name="{Thousand}" xfId="70"/>
    <cellStyle name="£ BP" xfId="71"/>
    <cellStyle name="£ BP 2" xfId="72"/>
    <cellStyle name="¥ JY" xfId="73"/>
    <cellStyle name="¥ JY 2" xfId="74"/>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cellStyle name="background" xfId="100"/>
    <cellStyle name="Bad" xfId="101" builtinId="27" customBuiltin="1"/>
    <cellStyle name="Bad 2 2" xfId="2843"/>
    <cellStyle name="banner" xfId="102"/>
    <cellStyle name="Body" xfId="103"/>
    <cellStyle name="Bold/Border" xfId="104"/>
    <cellStyle name="Bullet" xfId="105"/>
    <cellStyle name="Bullet 2" xfId="106"/>
    <cellStyle name="c" xfId="107"/>
    <cellStyle name="c_Aing report" xfId="108"/>
    <cellStyle name="c_Aing report 2" xfId="109"/>
    <cellStyle name="c_AR" xfId="110"/>
    <cellStyle name="c_AR 2" xfId="111"/>
    <cellStyle name="c_Bal Sheets" xfId="112"/>
    <cellStyle name="c_Bal Sheets (2)" xfId="113"/>
    <cellStyle name="c_Bal Sheets (2)_Aing report" xfId="114"/>
    <cellStyle name="c_Bal Sheets (2)_Aing report 2" xfId="115"/>
    <cellStyle name="c_Bal Sheets (2)_AR" xfId="116"/>
    <cellStyle name="c_Bal Sheets (2)_AR 2" xfId="117"/>
    <cellStyle name="c_Bal Sheets (2)_Base HC" xfId="118"/>
    <cellStyle name="c_Bal Sheets (2)_Base HC 2" xfId="119"/>
    <cellStyle name="c_Bal Sheets (2)_Base P&amp;L" xfId="120"/>
    <cellStyle name="c_Bal Sheets (2)_Base P&amp;L 2" xfId="121"/>
    <cellStyle name="c_Bal Sheets (2)_Capex" xfId="122"/>
    <cellStyle name="c_Bal Sheets (2)_Capex 2" xfId="123"/>
    <cellStyle name="c_Bal Sheets (2)_China as on Dec 31 2008" xfId="124"/>
    <cellStyle name="c_Bal Sheets (2)_China as on Dec 31 2008 2" xfId="125"/>
    <cellStyle name="c_Bal Sheets (2)_Customer Details" xfId="126"/>
    <cellStyle name="c_Bal Sheets (2)_Customer Details 2" xfId="127"/>
    <cellStyle name="c_Bal Sheets (2)_Eco Metrics" xfId="128"/>
    <cellStyle name="c_Bal Sheets (2)_Eco Metrics 2" xfId="129"/>
    <cellStyle name="c_Bal Sheets (2)_GC001-China-Aug06" xfId="130"/>
    <cellStyle name="c_Bal Sheets (2)_GC001-China-Aug06 2" xfId="131"/>
    <cellStyle name="c_Bal Sheets (2)_GC001-China-July06" xfId="132"/>
    <cellStyle name="c_Bal Sheets (2)_GC001-China-July06 2" xfId="133"/>
    <cellStyle name="c_Bal Sheets (2)_GC001-China-Oct06" xfId="134"/>
    <cellStyle name="c_Bal Sheets (2)_GC001-China-Oct06 2" xfId="135"/>
    <cellStyle name="c_Bal Sheets (2)_Pipeline" xfId="136"/>
    <cellStyle name="c_Bal Sheets (2)_Pipeline 2" xfId="137"/>
    <cellStyle name="c_Bal Sheets (2)_Pullbacks" xfId="138"/>
    <cellStyle name="c_Bal Sheets (2)_Pullbacks 2" xfId="139"/>
    <cellStyle name="c_Bal Sheets_Aing report" xfId="140"/>
    <cellStyle name="c_Bal Sheets_Aing report 2" xfId="141"/>
    <cellStyle name="c_Bal Sheets_AR" xfId="142"/>
    <cellStyle name="c_Bal Sheets_AR 2" xfId="143"/>
    <cellStyle name="c_Bal Sheets_Base HC" xfId="144"/>
    <cellStyle name="c_Bal Sheets_Base HC 2" xfId="145"/>
    <cellStyle name="c_Bal Sheets_Base P&amp;L" xfId="146"/>
    <cellStyle name="c_Bal Sheets_Base P&amp;L 2" xfId="147"/>
    <cellStyle name="c_Bal Sheets_Capex" xfId="148"/>
    <cellStyle name="c_Bal Sheets_Capex 2" xfId="149"/>
    <cellStyle name="c_Bal Sheets_China as on Dec 31 2008" xfId="150"/>
    <cellStyle name="c_Bal Sheets_China as on Dec 31 2008 2" xfId="151"/>
    <cellStyle name="c_Bal Sheets_Customer Details" xfId="152"/>
    <cellStyle name="c_Bal Sheets_Customer Details 2" xfId="153"/>
    <cellStyle name="c_Bal Sheets_Eco Metrics" xfId="154"/>
    <cellStyle name="c_Bal Sheets_Eco Metrics 2" xfId="155"/>
    <cellStyle name="c_Bal Sheets_GC001-China-Aug06" xfId="156"/>
    <cellStyle name="c_Bal Sheets_GC001-China-Aug06 2" xfId="157"/>
    <cellStyle name="c_Bal Sheets_GC001-China-July06" xfId="158"/>
    <cellStyle name="c_Bal Sheets_GC001-China-July06 2" xfId="159"/>
    <cellStyle name="c_Bal Sheets_GC001-China-Oct06" xfId="160"/>
    <cellStyle name="c_Bal Sheets_GC001-China-Oct06 2" xfId="161"/>
    <cellStyle name="c_Bal Sheets_Pipeline" xfId="162"/>
    <cellStyle name="c_Bal Sheets_Pipeline 2" xfId="163"/>
    <cellStyle name="c_Bal Sheets_Pullbacks" xfId="164"/>
    <cellStyle name="c_Bal Sheets_Pullbacks 2" xfId="165"/>
    <cellStyle name="c_Base HC" xfId="166"/>
    <cellStyle name="c_Base HC 2" xfId="167"/>
    <cellStyle name="c_Base P&amp;L" xfId="168"/>
    <cellStyle name="c_Base P&amp;L 2" xfId="169"/>
    <cellStyle name="c_Capex" xfId="170"/>
    <cellStyle name="c_Capex 2" xfId="171"/>
    <cellStyle name="c_China as on Dec 31 2008" xfId="172"/>
    <cellStyle name="c_China as on Dec 31 2008 2" xfId="173"/>
    <cellStyle name="c_Credit (2)" xfId="174"/>
    <cellStyle name="c_Credit (2)_Aing report" xfId="175"/>
    <cellStyle name="c_Credit (2)_Aing report 2" xfId="176"/>
    <cellStyle name="c_Credit (2)_AR" xfId="177"/>
    <cellStyle name="c_Credit (2)_AR 2" xfId="178"/>
    <cellStyle name="c_Credit (2)_Base HC" xfId="179"/>
    <cellStyle name="c_Credit (2)_Base HC 2" xfId="180"/>
    <cellStyle name="c_Credit (2)_Base P&amp;L" xfId="181"/>
    <cellStyle name="c_Credit (2)_Base P&amp;L 2" xfId="182"/>
    <cellStyle name="c_Credit (2)_Capex" xfId="183"/>
    <cellStyle name="c_Credit (2)_Capex 2" xfId="184"/>
    <cellStyle name="c_Credit (2)_China as on Dec 31 2008" xfId="185"/>
    <cellStyle name="c_Credit (2)_China as on Dec 31 2008 2" xfId="186"/>
    <cellStyle name="c_Credit (2)_Customer Details" xfId="187"/>
    <cellStyle name="c_Credit (2)_Customer Details 2" xfId="188"/>
    <cellStyle name="c_Credit (2)_Eco Metrics" xfId="189"/>
    <cellStyle name="c_Credit (2)_Eco Metrics 2" xfId="190"/>
    <cellStyle name="c_Credit (2)_GC001-China-Aug06" xfId="191"/>
    <cellStyle name="c_Credit (2)_GC001-China-Aug06 2" xfId="192"/>
    <cellStyle name="c_Credit (2)_GC001-China-July06" xfId="193"/>
    <cellStyle name="c_Credit (2)_GC001-China-July06 2" xfId="194"/>
    <cellStyle name="c_Credit (2)_GC001-China-Oct06" xfId="195"/>
    <cellStyle name="c_Credit (2)_GC001-China-Oct06 2" xfId="196"/>
    <cellStyle name="c_Credit (2)_Pipeline" xfId="197"/>
    <cellStyle name="c_Credit (2)_Pipeline 2" xfId="198"/>
    <cellStyle name="c_Credit (2)_Pullbacks" xfId="199"/>
    <cellStyle name="c_Credit (2)_Pullbacks 2" xfId="200"/>
    <cellStyle name="c_Customer Details" xfId="201"/>
    <cellStyle name="c_Customer Details 2" xfId="202"/>
    <cellStyle name="c_Earnings" xfId="203"/>
    <cellStyle name="c_Earnings (2)" xfId="204"/>
    <cellStyle name="c_Earnings (2)_Aing report" xfId="205"/>
    <cellStyle name="c_Earnings (2)_Aing report 2" xfId="206"/>
    <cellStyle name="c_Earnings (2)_AR" xfId="207"/>
    <cellStyle name="c_Earnings (2)_AR 2" xfId="208"/>
    <cellStyle name="c_Earnings (2)_Base HC" xfId="209"/>
    <cellStyle name="c_Earnings (2)_Base HC 2" xfId="210"/>
    <cellStyle name="c_Earnings (2)_Base P&amp;L" xfId="211"/>
    <cellStyle name="c_Earnings (2)_Base P&amp;L 2" xfId="212"/>
    <cellStyle name="c_Earnings (2)_Capex" xfId="213"/>
    <cellStyle name="c_Earnings (2)_Capex 2" xfId="214"/>
    <cellStyle name="c_Earnings (2)_China as on Dec 31 2008" xfId="215"/>
    <cellStyle name="c_Earnings (2)_China as on Dec 31 2008 2" xfId="216"/>
    <cellStyle name="c_Earnings (2)_Customer Details" xfId="217"/>
    <cellStyle name="c_Earnings (2)_Customer Details 2" xfId="218"/>
    <cellStyle name="c_Earnings (2)_Eco Metrics" xfId="219"/>
    <cellStyle name="c_Earnings (2)_Eco Metrics 2" xfId="220"/>
    <cellStyle name="c_Earnings (2)_GC001-China-Aug06" xfId="221"/>
    <cellStyle name="c_Earnings (2)_GC001-China-Aug06 2" xfId="222"/>
    <cellStyle name="c_Earnings (2)_GC001-China-July06" xfId="223"/>
    <cellStyle name="c_Earnings (2)_GC001-China-July06 2" xfId="224"/>
    <cellStyle name="c_Earnings (2)_GC001-China-Oct06" xfId="225"/>
    <cellStyle name="c_Earnings (2)_GC001-China-Oct06 2" xfId="226"/>
    <cellStyle name="c_Earnings (2)_Pipeline" xfId="227"/>
    <cellStyle name="c_Earnings (2)_Pipeline 2" xfId="228"/>
    <cellStyle name="c_Earnings (2)_Pullbacks" xfId="229"/>
    <cellStyle name="c_Earnings (2)_Pullbacks 2" xfId="230"/>
    <cellStyle name="c_Earnings_Aing report" xfId="231"/>
    <cellStyle name="c_Earnings_Aing report 2" xfId="232"/>
    <cellStyle name="c_Earnings_AR" xfId="233"/>
    <cellStyle name="c_Earnings_AR 2" xfId="234"/>
    <cellStyle name="c_Earnings_Base HC" xfId="235"/>
    <cellStyle name="c_Earnings_Base HC 2" xfId="236"/>
    <cellStyle name="c_Earnings_Base P&amp;L" xfId="237"/>
    <cellStyle name="c_Earnings_Base P&amp;L 2" xfId="238"/>
    <cellStyle name="c_Earnings_Capex" xfId="239"/>
    <cellStyle name="c_Earnings_Capex 2" xfId="240"/>
    <cellStyle name="c_Earnings_China as on Dec 31 2008" xfId="241"/>
    <cellStyle name="c_Earnings_China as on Dec 31 2008 2" xfId="242"/>
    <cellStyle name="c_Earnings_Customer Details" xfId="243"/>
    <cellStyle name="c_Earnings_Customer Details 2" xfId="244"/>
    <cellStyle name="c_Earnings_Eco Metrics" xfId="245"/>
    <cellStyle name="c_Earnings_Eco Metrics 2" xfId="246"/>
    <cellStyle name="c_Earnings_GC001-China-Aug06" xfId="247"/>
    <cellStyle name="c_Earnings_GC001-China-Aug06 2" xfId="248"/>
    <cellStyle name="c_Earnings_GC001-China-July06" xfId="249"/>
    <cellStyle name="c_Earnings_GC001-China-July06 2" xfId="250"/>
    <cellStyle name="c_Earnings_GC001-China-Oct06" xfId="251"/>
    <cellStyle name="c_Earnings_GC001-China-Oct06 2" xfId="252"/>
    <cellStyle name="c_Earnings_Pipeline" xfId="253"/>
    <cellStyle name="c_Earnings_Pipeline 2" xfId="254"/>
    <cellStyle name="c_Earnings_Pullbacks" xfId="255"/>
    <cellStyle name="c_Earnings_Pullbacks 2" xfId="256"/>
    <cellStyle name="c_Eco Metrics" xfId="257"/>
    <cellStyle name="c_Eco Metrics 2" xfId="258"/>
    <cellStyle name="c_GC001-China-Aug06" xfId="259"/>
    <cellStyle name="c_GC001-China-Aug06 2" xfId="260"/>
    <cellStyle name="c_GC001-China-July06" xfId="261"/>
    <cellStyle name="c_GC001-China-July06 2" xfId="262"/>
    <cellStyle name="c_GC001-China-Oct06" xfId="263"/>
    <cellStyle name="c_GC001-China-Oct06 2" xfId="264"/>
    <cellStyle name="c_Hist Inputs (2)" xfId="265"/>
    <cellStyle name="c_Hist Inputs (2)_Aing report" xfId="266"/>
    <cellStyle name="c_Hist Inputs (2)_Aing report 2" xfId="267"/>
    <cellStyle name="c_Hist Inputs (2)_AR" xfId="268"/>
    <cellStyle name="c_Hist Inputs (2)_AR 2" xfId="269"/>
    <cellStyle name="c_Hist Inputs (2)_Base HC" xfId="270"/>
    <cellStyle name="c_Hist Inputs (2)_Base HC 2" xfId="271"/>
    <cellStyle name="c_Hist Inputs (2)_Base P&amp;L" xfId="272"/>
    <cellStyle name="c_Hist Inputs (2)_Base P&amp;L 2" xfId="273"/>
    <cellStyle name="c_Hist Inputs (2)_Capex" xfId="274"/>
    <cellStyle name="c_Hist Inputs (2)_Capex 2" xfId="275"/>
    <cellStyle name="c_Hist Inputs (2)_China as on Dec 31 2008" xfId="276"/>
    <cellStyle name="c_Hist Inputs (2)_China as on Dec 31 2008 2" xfId="277"/>
    <cellStyle name="c_Hist Inputs (2)_Customer Details" xfId="278"/>
    <cellStyle name="c_Hist Inputs (2)_Customer Details 2" xfId="279"/>
    <cellStyle name="c_Hist Inputs (2)_Eco Metrics" xfId="280"/>
    <cellStyle name="c_Hist Inputs (2)_Eco Metrics 2" xfId="281"/>
    <cellStyle name="c_Hist Inputs (2)_GC001-China-Aug06" xfId="282"/>
    <cellStyle name="c_Hist Inputs (2)_GC001-China-Aug06 2" xfId="283"/>
    <cellStyle name="c_Hist Inputs (2)_GC001-China-July06" xfId="284"/>
    <cellStyle name="c_Hist Inputs (2)_GC001-China-July06 2" xfId="285"/>
    <cellStyle name="c_Hist Inputs (2)_GC001-China-Oct06" xfId="286"/>
    <cellStyle name="c_Hist Inputs (2)_GC001-China-Oct06 2" xfId="287"/>
    <cellStyle name="c_Hist Inputs (2)_Pipeline" xfId="288"/>
    <cellStyle name="c_Hist Inputs (2)_Pipeline 2" xfId="289"/>
    <cellStyle name="c_Hist Inputs (2)_Pullbacks" xfId="290"/>
    <cellStyle name="c_Hist Inputs (2)_Pullbacks 2" xfId="291"/>
    <cellStyle name="c_LBO Summary" xfId="292"/>
    <cellStyle name="c_LBO Summary_Aing report" xfId="293"/>
    <cellStyle name="c_LBO Summary_Aing report 2" xfId="294"/>
    <cellStyle name="c_LBO Summary_AR" xfId="295"/>
    <cellStyle name="c_LBO Summary_AR 2" xfId="296"/>
    <cellStyle name="c_LBO Summary_Base HC" xfId="297"/>
    <cellStyle name="c_LBO Summary_Base HC 2" xfId="298"/>
    <cellStyle name="c_LBO Summary_Base P&amp;L" xfId="299"/>
    <cellStyle name="c_LBO Summary_Base P&amp;L 2" xfId="300"/>
    <cellStyle name="c_LBO Summary_Capex" xfId="301"/>
    <cellStyle name="c_LBO Summary_Capex 2" xfId="302"/>
    <cellStyle name="c_LBO Summary_China as on Dec 31 2008" xfId="303"/>
    <cellStyle name="c_LBO Summary_China as on Dec 31 2008 2" xfId="304"/>
    <cellStyle name="c_LBO Summary_Customer Details" xfId="305"/>
    <cellStyle name="c_LBO Summary_Customer Details 2" xfId="306"/>
    <cellStyle name="c_LBO Summary_Eco Metrics" xfId="307"/>
    <cellStyle name="c_LBO Summary_Eco Metrics 2" xfId="308"/>
    <cellStyle name="c_LBO Summary_GC001-China-Aug06" xfId="309"/>
    <cellStyle name="c_LBO Summary_GC001-China-Aug06 2" xfId="310"/>
    <cellStyle name="c_LBO Summary_GC001-China-July06" xfId="311"/>
    <cellStyle name="c_LBO Summary_GC001-China-July06 2" xfId="312"/>
    <cellStyle name="c_LBO Summary_GC001-China-Oct06" xfId="313"/>
    <cellStyle name="c_LBO Summary_GC001-China-Oct06 2" xfId="314"/>
    <cellStyle name="c_LBO Summary_Pipeline" xfId="315"/>
    <cellStyle name="c_LBO Summary_Pipeline 2" xfId="316"/>
    <cellStyle name="c_LBO Summary_Pullbacks" xfId="317"/>
    <cellStyle name="c_LBO Summary_Pullbacks 2" xfId="318"/>
    <cellStyle name="c_PFMA Credit (2)" xfId="319"/>
    <cellStyle name="c_PFMA Credit (2)_Aing report" xfId="320"/>
    <cellStyle name="c_PFMA Credit (2)_Aing report 2" xfId="321"/>
    <cellStyle name="c_PFMA Credit (2)_AR" xfId="322"/>
    <cellStyle name="c_PFMA Credit (2)_AR 2" xfId="323"/>
    <cellStyle name="c_PFMA Credit (2)_Base HC" xfId="324"/>
    <cellStyle name="c_PFMA Credit (2)_Base HC 2" xfId="325"/>
    <cellStyle name="c_PFMA Credit (2)_Base P&amp;L" xfId="326"/>
    <cellStyle name="c_PFMA Credit (2)_Base P&amp;L 2" xfId="327"/>
    <cellStyle name="c_PFMA Credit (2)_Capex" xfId="328"/>
    <cellStyle name="c_PFMA Credit (2)_Capex 2" xfId="329"/>
    <cellStyle name="c_PFMA Credit (2)_China as on Dec 31 2008" xfId="330"/>
    <cellStyle name="c_PFMA Credit (2)_China as on Dec 31 2008 2" xfId="331"/>
    <cellStyle name="c_PFMA Credit (2)_Customer Details" xfId="332"/>
    <cellStyle name="c_PFMA Credit (2)_Customer Details 2" xfId="333"/>
    <cellStyle name="c_PFMA Credit (2)_Eco Metrics" xfId="334"/>
    <cellStyle name="c_PFMA Credit (2)_Eco Metrics 2" xfId="335"/>
    <cellStyle name="c_PFMA Credit (2)_GC001-China-Aug06" xfId="336"/>
    <cellStyle name="c_PFMA Credit (2)_GC001-China-Aug06 2" xfId="337"/>
    <cellStyle name="c_PFMA Credit (2)_GC001-China-July06" xfId="338"/>
    <cellStyle name="c_PFMA Credit (2)_GC001-China-July06 2" xfId="339"/>
    <cellStyle name="c_PFMA Credit (2)_GC001-China-Oct06" xfId="340"/>
    <cellStyle name="c_PFMA Credit (2)_GC001-China-Oct06 2" xfId="341"/>
    <cellStyle name="c_PFMA Credit (2)_Pipeline" xfId="342"/>
    <cellStyle name="c_PFMA Credit (2)_Pipeline 2" xfId="343"/>
    <cellStyle name="c_PFMA Credit (2)_Pullbacks" xfId="344"/>
    <cellStyle name="c_PFMA Credit (2)_Pullbacks 2" xfId="345"/>
    <cellStyle name="c_Pipeline" xfId="346"/>
    <cellStyle name="c_Pipeline 2" xfId="347"/>
    <cellStyle name="c_Pullbacks" xfId="348"/>
    <cellStyle name="c_Pullbacks 2" xfId="349"/>
    <cellStyle name="c_Schedules" xfId="350"/>
    <cellStyle name="c_Schedules_Aing report" xfId="351"/>
    <cellStyle name="c_Schedules_Aing report 2" xfId="352"/>
    <cellStyle name="c_Schedules_AR" xfId="353"/>
    <cellStyle name="c_Schedules_AR 2" xfId="354"/>
    <cellStyle name="c_Schedules_Base HC" xfId="355"/>
    <cellStyle name="c_Schedules_Base HC 2" xfId="356"/>
    <cellStyle name="c_Schedules_Base P&amp;L" xfId="357"/>
    <cellStyle name="c_Schedules_Base P&amp;L 2" xfId="358"/>
    <cellStyle name="c_Schedules_Capex" xfId="359"/>
    <cellStyle name="c_Schedules_Capex 2" xfId="360"/>
    <cellStyle name="c_Schedules_China as on Dec 31 2008" xfId="361"/>
    <cellStyle name="c_Schedules_China as on Dec 31 2008 2" xfId="362"/>
    <cellStyle name="c_Schedules_Customer Details" xfId="363"/>
    <cellStyle name="c_Schedules_Customer Details 2" xfId="364"/>
    <cellStyle name="c_Schedules_Eco Metrics" xfId="365"/>
    <cellStyle name="c_Schedules_Eco Metrics 2" xfId="366"/>
    <cellStyle name="c_Schedules_GC001-China-Aug06" xfId="367"/>
    <cellStyle name="c_Schedules_GC001-China-Aug06 2" xfId="368"/>
    <cellStyle name="c_Schedules_GC001-China-July06" xfId="369"/>
    <cellStyle name="c_Schedules_GC001-China-July06 2" xfId="370"/>
    <cellStyle name="c_Schedules_GC001-China-Oct06" xfId="371"/>
    <cellStyle name="c_Schedules_GC001-China-Oct06 2" xfId="372"/>
    <cellStyle name="c_Schedules_Pipeline" xfId="373"/>
    <cellStyle name="c_Schedules_Pipeline 2" xfId="374"/>
    <cellStyle name="c_Schedules_Pullbacks" xfId="375"/>
    <cellStyle name="c_Schedules_Pullbacks 2" xfId="376"/>
    <cellStyle name="c_Trans Assump (2)" xfId="377"/>
    <cellStyle name="c_Trans Assump (2)_Aing report" xfId="378"/>
    <cellStyle name="c_Trans Assump (2)_Aing report 2" xfId="379"/>
    <cellStyle name="c_Trans Assump (2)_AR" xfId="380"/>
    <cellStyle name="c_Trans Assump (2)_AR 2" xfId="381"/>
    <cellStyle name="c_Trans Assump (2)_Base HC" xfId="382"/>
    <cellStyle name="c_Trans Assump (2)_Base HC 2" xfId="383"/>
    <cellStyle name="c_Trans Assump (2)_Base P&amp;L" xfId="384"/>
    <cellStyle name="c_Trans Assump (2)_Base P&amp;L 2" xfId="385"/>
    <cellStyle name="c_Trans Assump (2)_Capex" xfId="386"/>
    <cellStyle name="c_Trans Assump (2)_Capex 2" xfId="387"/>
    <cellStyle name="c_Trans Assump (2)_China as on Dec 31 2008" xfId="388"/>
    <cellStyle name="c_Trans Assump (2)_China as on Dec 31 2008 2" xfId="389"/>
    <cellStyle name="c_Trans Assump (2)_Customer Details" xfId="390"/>
    <cellStyle name="c_Trans Assump (2)_Customer Details 2" xfId="391"/>
    <cellStyle name="c_Trans Assump (2)_Eco Metrics" xfId="392"/>
    <cellStyle name="c_Trans Assump (2)_Eco Metrics 2" xfId="393"/>
    <cellStyle name="c_Trans Assump (2)_GC001-China-Aug06" xfId="394"/>
    <cellStyle name="c_Trans Assump (2)_GC001-China-Aug06 2" xfId="395"/>
    <cellStyle name="c_Trans Assump (2)_GC001-China-July06" xfId="396"/>
    <cellStyle name="c_Trans Assump (2)_GC001-China-July06 2" xfId="397"/>
    <cellStyle name="c_Trans Assump (2)_GC001-China-Oct06" xfId="398"/>
    <cellStyle name="c_Trans Assump (2)_GC001-China-Oct06 2" xfId="399"/>
    <cellStyle name="c_Trans Assump (2)_Pipeline" xfId="400"/>
    <cellStyle name="c_Trans Assump (2)_Pipeline 2" xfId="401"/>
    <cellStyle name="c_Trans Assump (2)_Pullbacks" xfId="402"/>
    <cellStyle name="c_Trans Assump (2)_Pullbacks 2" xfId="403"/>
    <cellStyle name="c_Unit Price Sen. (2)" xfId="404"/>
    <cellStyle name="c_Unit Price Sen. (2)_Aing report" xfId="405"/>
    <cellStyle name="c_Unit Price Sen. (2)_Aing report 2" xfId="406"/>
    <cellStyle name="c_Unit Price Sen. (2)_AR" xfId="407"/>
    <cellStyle name="c_Unit Price Sen. (2)_AR 2" xfId="408"/>
    <cellStyle name="c_Unit Price Sen. (2)_Base HC" xfId="409"/>
    <cellStyle name="c_Unit Price Sen. (2)_Base HC 2" xfId="410"/>
    <cellStyle name="c_Unit Price Sen. (2)_Base P&amp;L" xfId="411"/>
    <cellStyle name="c_Unit Price Sen. (2)_Base P&amp;L 2" xfId="412"/>
    <cellStyle name="c_Unit Price Sen. (2)_Capex" xfId="413"/>
    <cellStyle name="c_Unit Price Sen. (2)_Capex 2" xfId="414"/>
    <cellStyle name="c_Unit Price Sen. (2)_China as on Dec 31 2008" xfId="415"/>
    <cellStyle name="c_Unit Price Sen. (2)_China as on Dec 31 2008 2" xfId="416"/>
    <cellStyle name="c_Unit Price Sen. (2)_Customer Details" xfId="417"/>
    <cellStyle name="c_Unit Price Sen. (2)_Customer Details 2" xfId="418"/>
    <cellStyle name="c_Unit Price Sen. (2)_Eco Metrics" xfId="419"/>
    <cellStyle name="c_Unit Price Sen. (2)_Eco Metrics 2" xfId="420"/>
    <cellStyle name="c_Unit Price Sen. (2)_GC001-China-Aug06" xfId="421"/>
    <cellStyle name="c_Unit Price Sen. (2)_GC001-China-Aug06 2" xfId="422"/>
    <cellStyle name="c_Unit Price Sen. (2)_GC001-China-July06" xfId="423"/>
    <cellStyle name="c_Unit Price Sen. (2)_GC001-China-July06 2" xfId="424"/>
    <cellStyle name="c_Unit Price Sen. (2)_GC001-China-Oct06" xfId="425"/>
    <cellStyle name="c_Unit Price Sen. (2)_GC001-China-Oct06 2" xfId="426"/>
    <cellStyle name="c_Unit Price Sen. (2)_Pipeline" xfId="427"/>
    <cellStyle name="c_Unit Price Sen. (2)_Pipeline 2" xfId="428"/>
    <cellStyle name="c_Unit Price Sen. (2)_Pullbacks" xfId="429"/>
    <cellStyle name="c_Unit Price Sen. (2)_Pullbacks 2" xfId="430"/>
    <cellStyle name="calc" xfId="431"/>
    <cellStyle name="Calc Currency (0)" xfId="432"/>
    <cellStyle name="Calc Currency (0) 2" xfId="433"/>
    <cellStyle name="Calc Currency (0) 2 2" xfId="434"/>
    <cellStyle name="Calc Currency (0) 3" xfId="435"/>
    <cellStyle name="Calc Currency (0) 4" xfId="436"/>
    <cellStyle name="calculated" xfId="437"/>
    <cellStyle name="Calculation" xfId="438" builtinId="22" customBuiltin="1"/>
    <cellStyle name="Check Cell" xfId="439" builtinId="23" customBuiltin="1"/>
    <cellStyle name="Comma" xfId="440" builtinId="3"/>
    <cellStyle name="Comma 10" xfId="2840"/>
    <cellStyle name="Comma 10 10" xfId="2900"/>
    <cellStyle name="Comma 10 2" xfId="2901"/>
    <cellStyle name="Comma 10 3" xfId="2844"/>
    <cellStyle name="Comma 104" xfId="2902"/>
    <cellStyle name="Comma 104 2" xfId="2903"/>
    <cellStyle name="Comma 11" xfId="2904"/>
    <cellStyle name="Comma 11 2" xfId="2905"/>
    <cellStyle name="Comma 11 3" xfId="2906"/>
    <cellStyle name="Comma 12" xfId="2845"/>
    <cellStyle name="Comma 15" xfId="2907"/>
    <cellStyle name="Comma 15 2 2" xfId="2908"/>
    <cellStyle name="Comma 169" xfId="2846"/>
    <cellStyle name="Comma 2" xfId="441"/>
    <cellStyle name="Comma 2 10" xfId="2909"/>
    <cellStyle name="Comma 2 2 10" xfId="2847"/>
    <cellStyle name="Comma 2 8" xfId="2848"/>
    <cellStyle name="Comma 2 9" xfId="2910"/>
    <cellStyle name="Comma 2 93" xfId="2849"/>
    <cellStyle name="Comma 3" xfId="442"/>
    <cellStyle name="Comma 3 2" xfId="443"/>
    <cellStyle name="Comma 3 2 2" xfId="2911"/>
    <cellStyle name="Comma 3 2 3" xfId="2850"/>
    <cellStyle name="Comma 3 2 4" xfId="2912"/>
    <cellStyle name="Comma 4" xfId="444"/>
    <cellStyle name="Comma 4 2" xfId="445"/>
    <cellStyle name="Comma 4 6" xfId="2851"/>
    <cellStyle name="Comma 48" xfId="2913"/>
    <cellStyle name="Comma 48 2 2" xfId="2914"/>
    <cellStyle name="Comma 5" xfId="446"/>
    <cellStyle name="Comma 5 2" xfId="447"/>
    <cellStyle name="Comma 51" xfId="2852"/>
    <cellStyle name="Comma 54" xfId="2915"/>
    <cellStyle name="Comma 54 3" xfId="2916"/>
    <cellStyle name="Comma 6" xfId="448"/>
    <cellStyle name="Comma 6 2" xfId="2825"/>
    <cellStyle name="Comma 7" xfId="449"/>
    <cellStyle name="Comma 7 2 2" xfId="2917"/>
    <cellStyle name="Comma 76" xfId="2853"/>
    <cellStyle name="Comma 77" xfId="2854"/>
    <cellStyle name="Comma 8" xfId="450"/>
    <cellStyle name="Comma 8 2" xfId="2918"/>
    <cellStyle name="Comma 8 3" xfId="2841"/>
    <cellStyle name="Comma 9" xfId="2827"/>
    <cellStyle name="Comma0" xfId="451"/>
    <cellStyle name="Comma0 - Style2" xfId="452"/>
    <cellStyle name="Comma0 - Style3" xfId="453"/>
    <cellStyle name="Comma0 - Style4" xfId="454"/>
    <cellStyle name="Comma0 - Style5" xfId="455"/>
    <cellStyle name="Comma0 - Style6" xfId="456"/>
    <cellStyle name="Comma0 - Style7" xfId="457"/>
    <cellStyle name="Comma1 - Style1" xfId="458"/>
    <cellStyle name="comma2" xfId="459"/>
    <cellStyle name="Copied" xfId="460"/>
    <cellStyle name="Curren - Style2" xfId="461"/>
    <cellStyle name="Curren - Style4" xfId="462"/>
    <cellStyle name="Curren - Style5" xfId="463"/>
    <cellStyle name="Curren - Style6" xfId="464"/>
    <cellStyle name="Curren - Style8" xfId="465"/>
    <cellStyle name="Currency [0.00]" xfId="466"/>
    <cellStyle name="Currency 2" xfId="2833"/>
    <cellStyle name="Currency 2 2" xfId="2919"/>
    <cellStyle name="Currency 2 5 2" xfId="2920"/>
    <cellStyle name="Currency 23 2" xfId="2855"/>
    <cellStyle name="Currency 3" xfId="2921"/>
    <cellStyle name="Currency 3 13 18" xfId="2922"/>
    <cellStyle name="Currency0" xfId="467"/>
    <cellStyle name="d_yield" xfId="468"/>
    <cellStyle name="d_yield_Sheet1" xfId="469"/>
    <cellStyle name="Dash" xfId="470"/>
    <cellStyle name="Dash 2" xfId="471"/>
    <cellStyle name="data" xfId="472"/>
    <cellStyle name="Date" xfId="473"/>
    <cellStyle name="Date - Style1" xfId="474"/>
    <cellStyle name="Date - Style2" xfId="475"/>
    <cellStyle name="Date - Style3" xfId="476"/>
    <cellStyle name="Date - Style4" xfId="477"/>
    <cellStyle name="Date - Style5" xfId="478"/>
    <cellStyle name="date_Genpact International Derivatives_March 08" xfId="479"/>
    <cellStyle name="datetime" xfId="480"/>
    <cellStyle name="DE-SELECT" xfId="481"/>
    <cellStyle name="Dezimal__Utopia Index Index und Guidance (Deutsch)" xfId="482"/>
    <cellStyle name="Entered" xfId="483"/>
    <cellStyle name="eps" xfId="484"/>
    <cellStyle name="eps$" xfId="485"/>
    <cellStyle name="eps$A" xfId="486"/>
    <cellStyle name="eps$E" xfId="487"/>
    <cellStyle name="eps_2nd Quarter" xfId="488"/>
    <cellStyle name="epsA" xfId="489"/>
    <cellStyle name="epsE" xfId="490"/>
    <cellStyle name="Euro" xfId="491"/>
    <cellStyle name="Explanatory Text" xfId="492" builtinId="53" customBuiltin="1"/>
    <cellStyle name="Fixed" xfId="493"/>
    <cellStyle name="Fixed3 - Style3" xfId="494"/>
    <cellStyle name="Fixed4 - Style4" xfId="495"/>
    <cellStyle name="FOOTER - Style1" xfId="496"/>
    <cellStyle name="fy_eps$" xfId="497"/>
    <cellStyle name="g_rate" xfId="498"/>
    <cellStyle name="g_rate_Sheet1" xfId="499"/>
    <cellStyle name="GAR" xfId="500"/>
    <cellStyle name="Good" xfId="501" builtinId="26" customBuiltin="1"/>
    <cellStyle name="Good 2" xfId="2923"/>
    <cellStyle name="Good 2 2" xfId="2924"/>
    <cellStyle name="Grey" xfId="502"/>
    <cellStyle name="Grey 2" xfId="503"/>
    <cellStyle name="Header" xfId="504"/>
    <cellStyle name="Header1" xfId="505"/>
    <cellStyle name="Header2" xfId="506"/>
    <cellStyle name="Headin - Style6" xfId="507"/>
    <cellStyle name="Heading 1" xfId="508" builtinId="16" customBuiltin="1"/>
    <cellStyle name="Heading 2" xfId="509" builtinId="17" customBuiltin="1"/>
    <cellStyle name="Heading 3" xfId="510" builtinId="18" customBuiltin="1"/>
    <cellStyle name="Heading 4" xfId="511" builtinId="19" customBuiltin="1"/>
    <cellStyle name="Hi Lite" xfId="512"/>
    <cellStyle name="HiLite" xfId="513"/>
    <cellStyle name="Hyperlink" xfId="514" builtinId="8"/>
    <cellStyle name="Hyperlink 2" xfId="2831"/>
    <cellStyle name="Hyperlink 3 2" xfId="2925"/>
    <cellStyle name="Hyperlink 6" xfId="2926"/>
    <cellStyle name="Input" xfId="515" builtinId="20" customBuiltin="1"/>
    <cellStyle name="Input [yellow]" xfId="516"/>
    <cellStyle name="Input [yellow] 2" xfId="517"/>
    <cellStyle name="InputBlueFont" xfId="518"/>
    <cellStyle name="KPMG Heading 1" xfId="519"/>
    <cellStyle name="KPMG Heading 2" xfId="520"/>
    <cellStyle name="KPMG Heading 3" xfId="521"/>
    <cellStyle name="KPMG Heading 4" xfId="522"/>
    <cellStyle name="KPMG Normal" xfId="523"/>
    <cellStyle name="KPMG Normal Text" xfId="524"/>
    <cellStyle name="label" xfId="525"/>
    <cellStyle name="Line Item" xfId="526"/>
    <cellStyle name="Linked Cell" xfId="527" builtinId="24" customBuiltin="1"/>
    <cellStyle name="LOCKED" xfId="528"/>
    <cellStyle name="m" xfId="529"/>
    <cellStyle name="m$" xfId="530"/>
    <cellStyle name="main_input" xfId="531"/>
    <cellStyle name="Map Labels" xfId="532"/>
    <cellStyle name="Map Labels 2" xfId="533"/>
    <cellStyle name="Map Legend" xfId="534"/>
    <cellStyle name="Map Legend 2" xfId="535"/>
    <cellStyle name="Map Title" xfId="536"/>
    <cellStyle name="mm" xfId="537"/>
    <cellStyle name="Neutral" xfId="538" builtinId="28" customBuiltin="1"/>
    <cellStyle name="Next holiday" xfId="539"/>
    <cellStyle name="no dec" xfId="540"/>
    <cellStyle name="Nor}al" xfId="541"/>
    <cellStyle name="Nor}al 2" xfId="542"/>
    <cellStyle name="Nor}al 2 2" xfId="543"/>
    <cellStyle name="Nor}al 3" xfId="544"/>
    <cellStyle name="Norm੎੎" xfId="545"/>
    <cellStyle name="Normal" xfId="0" builtinId="0"/>
    <cellStyle name="Normal - Style1" xfId="546"/>
    <cellStyle name="Normal - Style1 2" xfId="547"/>
    <cellStyle name="Normal - Style1 2 2" xfId="548"/>
    <cellStyle name="Normal - Style1 3" xfId="549"/>
    <cellStyle name="Normal - Style1 4" xfId="550"/>
    <cellStyle name="Normal 10" xfId="551"/>
    <cellStyle name="Normal 10 10" xfId="2927"/>
    <cellStyle name="Normal 10 10 2" xfId="2856"/>
    <cellStyle name="Normal 10 10 2 2" xfId="2834"/>
    <cellStyle name="Normal 10 2" xfId="2830"/>
    <cellStyle name="Normal 10 31 2" xfId="2928"/>
    <cellStyle name="Normal 10 4" xfId="2857"/>
    <cellStyle name="Normal 10 4 2" xfId="2929"/>
    <cellStyle name="Normal 103" xfId="2858"/>
    <cellStyle name="Normal 11" xfId="2826"/>
    <cellStyle name="Normal 11 2" xfId="2837"/>
    <cellStyle name="Normal 11 2 2" xfId="2842"/>
    <cellStyle name="Normal 11 2 2 2" xfId="2859"/>
    <cellStyle name="Normal 11 2 3" xfId="2860"/>
    <cellStyle name="Normal 11 2 3 2" xfId="2861"/>
    <cellStyle name="Normal 11 5" xfId="2930"/>
    <cellStyle name="Normal 11 5 2" xfId="2931"/>
    <cellStyle name="Normal 112" xfId="2862"/>
    <cellStyle name="Normal 113" xfId="2863"/>
    <cellStyle name="Normal 114" xfId="2932"/>
    <cellStyle name="Normal 114 2" xfId="2933"/>
    <cellStyle name="Normal 12" xfId="2829"/>
    <cellStyle name="Normal 128" xfId="2934"/>
    <cellStyle name="Normal 13" xfId="2836"/>
    <cellStyle name="Normal 13 2" xfId="2864"/>
    <cellStyle name="Normal 2" xfId="552"/>
    <cellStyle name="Normal 2 10" xfId="2865"/>
    <cellStyle name="Normal 2 13 2" xfId="2935"/>
    <cellStyle name="Normal 2 132 2" xfId="2866"/>
    <cellStyle name="Normal 2 136" xfId="2867"/>
    <cellStyle name="Normal 2 136 2" xfId="2868"/>
    <cellStyle name="Normal 2 14" xfId="2936"/>
    <cellStyle name="Normal 2 2" xfId="2869"/>
    <cellStyle name="Normal 2 2 2" xfId="2870"/>
    <cellStyle name="Normal 2 2 2 17 2" xfId="2937"/>
    <cellStyle name="Normal 2 2 3" xfId="2871"/>
    <cellStyle name="Normal 2 3" xfId="2938"/>
    <cellStyle name="Normal 2 44" xfId="2939"/>
    <cellStyle name="Normal 2 54" xfId="2940"/>
    <cellStyle name="Normal 2 60" xfId="2941"/>
    <cellStyle name="Normal 2 60 2" xfId="2942"/>
    <cellStyle name="Normal 2 64" xfId="2872"/>
    <cellStyle name="Normal 2 68" xfId="2873"/>
    <cellStyle name="Normal 2 69" xfId="2943"/>
    <cellStyle name="Normal 2 77" xfId="2944"/>
    <cellStyle name="Normal 215" xfId="2945"/>
    <cellStyle name="Normal 217" xfId="2946"/>
    <cellStyle name="Normal 258" xfId="2874"/>
    <cellStyle name="Normal 3" xfId="553"/>
    <cellStyle name="Normal 3 25" xfId="2947"/>
    <cellStyle name="Normal 3 25 2" xfId="2948"/>
    <cellStyle name="Normal 3 26" xfId="2875"/>
    <cellStyle name="Normal 3 26 2" xfId="2949"/>
    <cellStyle name="Normal 3 3" xfId="2876"/>
    <cellStyle name="Normal 3 78" xfId="2877"/>
    <cellStyle name="Normal 4" xfId="554"/>
    <cellStyle name="Normal 4 3 2 2" xfId="2950"/>
    <cellStyle name="Normal 5" xfId="555"/>
    <cellStyle name="Normal 5 2" xfId="2835"/>
    <cellStyle name="Normal 5 51" xfId="2878"/>
    <cellStyle name="Normal 6" xfId="556"/>
    <cellStyle name="Normal 6 2" xfId="2951"/>
    <cellStyle name="Normal 6 53" xfId="2879"/>
    <cellStyle name="Normal 7" xfId="557"/>
    <cellStyle name="Normal 7 107" xfId="2880"/>
    <cellStyle name="Normal 7 107 2" xfId="2952"/>
    <cellStyle name="Normal 8" xfId="558"/>
    <cellStyle name="Normal 9" xfId="559"/>
    <cellStyle name="Normal 91 2" xfId="2881"/>
    <cellStyle name="Normal 91 5" xfId="2953"/>
    <cellStyle name="Normal 92" xfId="2882"/>
    <cellStyle name="Normal 92 2 2" xfId="2883"/>
    <cellStyle name="Normal 92 2 3 2" xfId="2884"/>
    <cellStyle name="Normal 92 2 3 2 2" xfId="2885"/>
    <cellStyle name="Normal 92 2 4" xfId="2886"/>
    <cellStyle name="Normal 92 3" xfId="2887"/>
    <cellStyle name="Normal 92 3 2" xfId="2954"/>
    <cellStyle name="Normal 92 4 2" xfId="2888"/>
    <cellStyle name="Normal 92 5" xfId="2889"/>
    <cellStyle name="Normal 92 6 3" xfId="2955"/>
    <cellStyle name="Note" xfId="560" builtinId="10" customBuiltin="1"/>
    <cellStyle name="Note 2" xfId="561"/>
    <cellStyle name="Note 2 2" xfId="562"/>
    <cellStyle name="Note 3" xfId="563"/>
    <cellStyle name="Number" xfId="564"/>
    <cellStyle name="Output" xfId="565" builtinId="21" customBuiltin="1"/>
    <cellStyle name="Output Amounts" xfId="566"/>
    <cellStyle name="Output Column Headings" xfId="567"/>
    <cellStyle name="Output Line Items" xfId="568"/>
    <cellStyle name="Output1_Back" xfId="569"/>
    <cellStyle name="Page Heading" xfId="570"/>
    <cellStyle name="pe" xfId="571"/>
    <cellStyle name="PEG" xfId="572"/>
    <cellStyle name="Percen - Style1" xfId="573"/>
    <cellStyle name="Percen - Style2" xfId="574"/>
    <cellStyle name="Percen - Style3" xfId="575"/>
    <cellStyle name="Percent" xfId="576" builtinId="5"/>
    <cellStyle name="Percent [2]" xfId="577"/>
    <cellStyle name="Percent [2] 2" xfId="578"/>
    <cellStyle name="Percent [2] 2 2" xfId="579"/>
    <cellStyle name="Percent [2] 3" xfId="580"/>
    <cellStyle name="Percent [2] 4" xfId="581"/>
    <cellStyle name="Percent 10" xfId="582"/>
    <cellStyle name="Percent 10 2" xfId="583"/>
    <cellStyle name="Percent 11" xfId="584"/>
    <cellStyle name="Percent 11 2" xfId="585"/>
    <cellStyle name="Percent 12" xfId="586"/>
    <cellStyle name="Percent 13" xfId="587"/>
    <cellStyle name="Percent 13 2" xfId="2828"/>
    <cellStyle name="Percent 14" xfId="588"/>
    <cellStyle name="Percent 15" xfId="2832"/>
    <cellStyle name="Percent 16" xfId="2838"/>
    <cellStyle name="Percent 18" xfId="2956"/>
    <cellStyle name="Percent 18 2" xfId="2890"/>
    <cellStyle name="Percent 2" xfId="589"/>
    <cellStyle name="Percent 2 2" xfId="2957"/>
    <cellStyle name="Percent 2 3" xfId="2958"/>
    <cellStyle name="Percent 2 5" xfId="2891"/>
    <cellStyle name="Percent 2 6" xfId="2959"/>
    <cellStyle name="Percent 21" xfId="2892"/>
    <cellStyle name="Percent 21 2" xfId="2893"/>
    <cellStyle name="Percent 3" xfId="590"/>
    <cellStyle name="Percent 32" xfId="2894"/>
    <cellStyle name="Percent 4" xfId="591"/>
    <cellStyle name="Percent 5" xfId="592"/>
    <cellStyle name="Percent 6" xfId="593"/>
    <cellStyle name="Percent 6 2" xfId="2839"/>
    <cellStyle name="Percent 7" xfId="594"/>
    <cellStyle name="Percent 8" xfId="595"/>
    <cellStyle name="Percent 8 2" xfId="596"/>
    <cellStyle name="Percent 9" xfId="597"/>
    <cellStyle name="Percent 9 2" xfId="598"/>
    <cellStyle name="price" xfId="599"/>
    <cellStyle name="PSChar" xfId="600"/>
    <cellStyle name="PSDate" xfId="601"/>
    <cellStyle name="PSDec" xfId="602"/>
    <cellStyle name="PSHeading" xfId="603"/>
    <cellStyle name="q" xfId="604"/>
    <cellStyle name="q_Sheet1" xfId="605"/>
    <cellStyle name="QEPS-h" xfId="606"/>
    <cellStyle name="QEPS-H1" xfId="607"/>
    <cellStyle name="qRange" xfId="608"/>
    <cellStyle name="range" xfId="609"/>
    <cellStyle name="Rates" xfId="610"/>
    <cellStyle name="realtime" xfId="611"/>
    <cellStyle name="REMOVED" xfId="612"/>
    <cellStyle name="result" xfId="613"/>
    <cellStyle name="RevList" xfId="614"/>
    <cellStyle name="rt" xfId="615"/>
    <cellStyle name="s" xfId="616"/>
    <cellStyle name="s 2" xfId="617"/>
    <cellStyle name="s_Aing report" xfId="618"/>
    <cellStyle name="s_AR" xfId="619"/>
    <cellStyle name="s_Bal Sheets" xfId="620"/>
    <cellStyle name="s_Bal Sheets (2)" xfId="621"/>
    <cellStyle name="s_Bal Sheets (2) 2" xfId="622"/>
    <cellStyle name="s_Bal Sheets (2)_1" xfId="623"/>
    <cellStyle name="s_Bal Sheets (2)_1 2" xfId="624"/>
    <cellStyle name="s_Bal Sheets (2)_1_Aing report" xfId="625"/>
    <cellStyle name="s_Bal Sheets (2)_1_AR" xfId="626"/>
    <cellStyle name="s_Bal Sheets (2)_1_Base HC" xfId="627"/>
    <cellStyle name="s_Bal Sheets (2)_1_Base P&amp;L" xfId="628"/>
    <cellStyle name="s_Bal Sheets (2)_1_Capex" xfId="629"/>
    <cellStyle name="s_Bal Sheets (2)_1_China as on Dec 31 2008" xfId="630"/>
    <cellStyle name="s_Bal Sheets (2)_1_Customer Details" xfId="631"/>
    <cellStyle name="s_Bal Sheets (2)_1_Eco Metrics" xfId="632"/>
    <cellStyle name="s_Bal Sheets (2)_1_GC001-China-Aug06" xfId="633"/>
    <cellStyle name="s_Bal Sheets (2)_1_GC001-China-July06" xfId="634"/>
    <cellStyle name="s_Bal Sheets (2)_1_GC001-China-Oct06" xfId="635"/>
    <cellStyle name="s_Bal Sheets (2)_1_Pipeline" xfId="636"/>
    <cellStyle name="s_Bal Sheets (2)_1_Pullbacks" xfId="637"/>
    <cellStyle name="s_Bal Sheets (2)_Aing report" xfId="638"/>
    <cellStyle name="s_Bal Sheets (2)_AR" xfId="639"/>
    <cellStyle name="s_Bal Sheets (2)_Base HC" xfId="640"/>
    <cellStyle name="s_Bal Sheets (2)_Base P&amp;L" xfId="641"/>
    <cellStyle name="s_Bal Sheets (2)_Capex" xfId="642"/>
    <cellStyle name="s_Bal Sheets (2)_China as on Dec 31 2008" xfId="643"/>
    <cellStyle name="s_Bal Sheets (2)_Customer Details" xfId="644"/>
    <cellStyle name="s_Bal Sheets (2)_Eco Metrics" xfId="645"/>
    <cellStyle name="s_Bal Sheets (2)_GC001-China-Aug06" xfId="646"/>
    <cellStyle name="s_Bal Sheets (2)_GC001-China-July06" xfId="647"/>
    <cellStyle name="s_Bal Sheets (2)_GC001-China-Oct06" xfId="648"/>
    <cellStyle name="s_Bal Sheets (2)_Pipeline" xfId="649"/>
    <cellStyle name="s_Bal Sheets (2)_Pullbacks" xfId="650"/>
    <cellStyle name="s_Bal Sheets 2" xfId="651"/>
    <cellStyle name="s_Bal Sheets 3" xfId="652"/>
    <cellStyle name="s_Bal Sheets 4" xfId="653"/>
    <cellStyle name="s_Bal Sheets 5" xfId="654"/>
    <cellStyle name="s_Bal Sheets_1" xfId="655"/>
    <cellStyle name="s_Bal Sheets_1 2" xfId="656"/>
    <cellStyle name="s_Bal Sheets_1_Aing report" xfId="657"/>
    <cellStyle name="s_Bal Sheets_1_AM0909" xfId="658"/>
    <cellStyle name="s_Bal Sheets_1_AM0909 2" xfId="659"/>
    <cellStyle name="s_Bal Sheets_1_AM0909_Aing report" xfId="660"/>
    <cellStyle name="s_Bal Sheets_1_AM0909_AR" xfId="661"/>
    <cellStyle name="s_Bal Sheets_1_AM0909_Base HC" xfId="662"/>
    <cellStyle name="s_Bal Sheets_1_AM0909_Base P&amp;L" xfId="663"/>
    <cellStyle name="s_Bal Sheets_1_AM0909_Capex" xfId="664"/>
    <cellStyle name="s_Bal Sheets_1_AM0909_China as on Dec 31 2008" xfId="665"/>
    <cellStyle name="s_Bal Sheets_1_AM0909_Customer Details" xfId="666"/>
    <cellStyle name="s_Bal Sheets_1_AM0909_Eco Metrics" xfId="667"/>
    <cellStyle name="s_Bal Sheets_1_AM0909_GC001-China-Aug06" xfId="668"/>
    <cellStyle name="s_Bal Sheets_1_AM0909_GC001-China-July06" xfId="669"/>
    <cellStyle name="s_Bal Sheets_1_AM0909_GC001-China-Oct06" xfId="670"/>
    <cellStyle name="s_Bal Sheets_1_AM0909_Pipeline" xfId="671"/>
    <cellStyle name="s_Bal Sheets_1_AM0909_Pullbacks" xfId="672"/>
    <cellStyle name="s_Bal Sheets_1_AR" xfId="673"/>
    <cellStyle name="s_Bal Sheets_1_Base HC" xfId="674"/>
    <cellStyle name="s_Bal Sheets_1_Base P&amp;L" xfId="675"/>
    <cellStyle name="s_Bal Sheets_1_Capex" xfId="676"/>
    <cellStyle name="s_Bal Sheets_1_China as on Dec 31 2008" xfId="677"/>
    <cellStyle name="s_Bal Sheets_1_Customer Details" xfId="678"/>
    <cellStyle name="s_Bal Sheets_1_Eco Metrics" xfId="679"/>
    <cellStyle name="s_Bal Sheets_1_GC001-China-Aug06" xfId="680"/>
    <cellStyle name="s_Bal Sheets_1_GC001-China-July06" xfId="681"/>
    <cellStyle name="s_Bal Sheets_1_GC001-China-Oct06" xfId="682"/>
    <cellStyle name="s_Bal Sheets_1_Pipeline" xfId="683"/>
    <cellStyle name="s_Bal Sheets_1_Pullbacks" xfId="684"/>
    <cellStyle name="s_Bal Sheets_2" xfId="685"/>
    <cellStyle name="s_Bal Sheets_2 2" xfId="686"/>
    <cellStyle name="s_Bal Sheets_2_Aing report" xfId="687"/>
    <cellStyle name="s_Bal Sheets_2_AR" xfId="688"/>
    <cellStyle name="s_Bal Sheets_2_Base HC" xfId="689"/>
    <cellStyle name="s_Bal Sheets_2_Base P&amp;L" xfId="690"/>
    <cellStyle name="s_Bal Sheets_2_Capex" xfId="691"/>
    <cellStyle name="s_Bal Sheets_2_China as on Dec 31 2008" xfId="692"/>
    <cellStyle name="s_Bal Sheets_2_Customer Details" xfId="693"/>
    <cellStyle name="s_Bal Sheets_2_Eco Metrics" xfId="694"/>
    <cellStyle name="s_Bal Sheets_2_GC001-China-Aug06" xfId="695"/>
    <cellStyle name="s_Bal Sheets_2_GC001-China-July06" xfId="696"/>
    <cellStyle name="s_Bal Sheets_2_GC001-China-Oct06" xfId="697"/>
    <cellStyle name="s_Bal Sheets_2_Pipeline" xfId="698"/>
    <cellStyle name="s_Bal Sheets_2_Pullbacks" xfId="699"/>
    <cellStyle name="s_Bal Sheets_Aing report" xfId="700"/>
    <cellStyle name="s_Bal Sheets_AM0909" xfId="701"/>
    <cellStyle name="s_Bal Sheets_AM0909 2" xfId="702"/>
    <cellStyle name="s_Bal Sheets_AM0909_Aing report" xfId="703"/>
    <cellStyle name="s_Bal Sheets_AM0909_AR" xfId="704"/>
    <cellStyle name="s_Bal Sheets_AM0909_Base HC" xfId="705"/>
    <cellStyle name="s_Bal Sheets_AM0909_Base P&amp;L" xfId="706"/>
    <cellStyle name="s_Bal Sheets_AM0909_Capex" xfId="707"/>
    <cellStyle name="s_Bal Sheets_AM0909_China as on Dec 31 2008" xfId="708"/>
    <cellStyle name="s_Bal Sheets_AM0909_Customer Details" xfId="709"/>
    <cellStyle name="s_Bal Sheets_AM0909_Eco Metrics" xfId="710"/>
    <cellStyle name="s_Bal Sheets_AM0909_GC001-China-Aug06" xfId="711"/>
    <cellStyle name="s_Bal Sheets_AM0909_GC001-China-July06" xfId="712"/>
    <cellStyle name="s_Bal Sheets_AM0909_GC001-China-Oct06" xfId="713"/>
    <cellStyle name="s_Bal Sheets_AM0909_Pipeline" xfId="714"/>
    <cellStyle name="s_Bal Sheets_AM0909_Pullbacks" xfId="715"/>
    <cellStyle name="s_Bal Sheets_AR" xfId="716"/>
    <cellStyle name="s_Bal Sheets_Base HC" xfId="717"/>
    <cellStyle name="s_Bal Sheets_Base P&amp;L" xfId="718"/>
    <cellStyle name="s_Bal Sheets_Capex" xfId="719"/>
    <cellStyle name="s_Bal Sheets_China as on Dec 31 2008" xfId="720"/>
    <cellStyle name="s_Bal Sheets_Customer Details" xfId="721"/>
    <cellStyle name="s_Bal Sheets_Eco Metrics" xfId="722"/>
    <cellStyle name="s_Bal Sheets_GC001-China-Aug06" xfId="723"/>
    <cellStyle name="s_Bal Sheets_GC001-China-July06" xfId="724"/>
    <cellStyle name="s_Bal Sheets_GC001-China-Oct06" xfId="725"/>
    <cellStyle name="s_Bal Sheets_Pipeline" xfId="726"/>
    <cellStyle name="s_Bal Sheets_Pullbacks" xfId="727"/>
    <cellStyle name="s_Base HC" xfId="728"/>
    <cellStyle name="s_Base P&amp;L" xfId="729"/>
    <cellStyle name="s_But813" xfId="730"/>
    <cellStyle name="s_But813 2" xfId="731"/>
    <cellStyle name="s_But813_Aing report" xfId="732"/>
    <cellStyle name="s_But813_AR" xfId="733"/>
    <cellStyle name="s_But813_Base HC" xfId="734"/>
    <cellStyle name="s_But813_Base P&amp;L" xfId="735"/>
    <cellStyle name="s_But813_Capex" xfId="736"/>
    <cellStyle name="s_But813_China as on Dec 31 2008" xfId="737"/>
    <cellStyle name="s_But813_Customer Details" xfId="738"/>
    <cellStyle name="s_But813_Eco Metrics" xfId="739"/>
    <cellStyle name="s_But813_GC001-China-Aug06" xfId="740"/>
    <cellStyle name="s_But813_GC001-China-July06" xfId="741"/>
    <cellStyle name="s_But813_GC001-China-Oct06" xfId="742"/>
    <cellStyle name="s_But813_Pipeline" xfId="743"/>
    <cellStyle name="s_But813_Pullbacks" xfId="744"/>
    <cellStyle name="s_But925" xfId="745"/>
    <cellStyle name="s_But925 2" xfId="746"/>
    <cellStyle name="s_But925_Aing report" xfId="747"/>
    <cellStyle name="s_But925_AR" xfId="748"/>
    <cellStyle name="s_But925_Base HC" xfId="749"/>
    <cellStyle name="s_But925_Base P&amp;L" xfId="750"/>
    <cellStyle name="s_But925_Capex" xfId="751"/>
    <cellStyle name="s_But925_China as on Dec 31 2008" xfId="752"/>
    <cellStyle name="s_But925_Customer Details" xfId="753"/>
    <cellStyle name="s_But925_Eco Metrics" xfId="754"/>
    <cellStyle name="s_But925_GC001-China-Aug06" xfId="755"/>
    <cellStyle name="s_But925_GC001-China-July06" xfId="756"/>
    <cellStyle name="s_But925_GC001-China-Oct06" xfId="757"/>
    <cellStyle name="s_But925_Pipeline" xfId="758"/>
    <cellStyle name="s_But925_Pullbacks" xfId="759"/>
    <cellStyle name="s_Capex" xfId="760"/>
    <cellStyle name="s_Cases" xfId="761"/>
    <cellStyle name="s_Cases 2" xfId="762"/>
    <cellStyle name="s_Cases_1" xfId="763"/>
    <cellStyle name="s_Cases_1 2" xfId="764"/>
    <cellStyle name="s_Cases_1_Aing report" xfId="765"/>
    <cellStyle name="s_Cases_1_AR" xfId="766"/>
    <cellStyle name="s_Cases_1_Base HC" xfId="767"/>
    <cellStyle name="s_Cases_1_Base P&amp;L" xfId="768"/>
    <cellStyle name="s_Cases_1_Capex" xfId="769"/>
    <cellStyle name="s_Cases_1_China as on Dec 31 2008" xfId="770"/>
    <cellStyle name="s_Cases_1_Customer Details" xfId="771"/>
    <cellStyle name="s_Cases_1_Eco Metrics" xfId="772"/>
    <cellStyle name="s_Cases_1_GC001-China-Aug06" xfId="773"/>
    <cellStyle name="s_Cases_1_GC001-China-July06" xfId="774"/>
    <cellStyle name="s_Cases_1_GC001-China-Oct06" xfId="775"/>
    <cellStyle name="s_Cases_1_Pipeline" xfId="776"/>
    <cellStyle name="s_Cases_1_Pullbacks" xfId="777"/>
    <cellStyle name="s_Cases_2" xfId="778"/>
    <cellStyle name="s_Cases_2 2" xfId="779"/>
    <cellStyle name="s_Cases_2_Aing report" xfId="780"/>
    <cellStyle name="s_Cases_2_AR" xfId="781"/>
    <cellStyle name="s_Cases_2_Base HC" xfId="782"/>
    <cellStyle name="s_Cases_2_Base P&amp;L" xfId="783"/>
    <cellStyle name="s_Cases_2_Capex" xfId="784"/>
    <cellStyle name="s_Cases_2_China as on Dec 31 2008" xfId="785"/>
    <cellStyle name="s_Cases_2_Customer Details" xfId="786"/>
    <cellStyle name="s_Cases_2_Eco Metrics" xfId="787"/>
    <cellStyle name="s_Cases_2_GC001-China-Aug06" xfId="788"/>
    <cellStyle name="s_Cases_2_GC001-China-July06" xfId="789"/>
    <cellStyle name="s_Cases_2_GC001-China-Oct06" xfId="790"/>
    <cellStyle name="s_Cases_2_Pipeline" xfId="791"/>
    <cellStyle name="s_Cases_2_Pullbacks" xfId="792"/>
    <cellStyle name="s_Cases_Aing report" xfId="793"/>
    <cellStyle name="s_Cases_AM0909" xfId="794"/>
    <cellStyle name="s_Cases_AM0909 2" xfId="795"/>
    <cellStyle name="s_Cases_AM0909_Aing report" xfId="796"/>
    <cellStyle name="s_Cases_AM0909_AR" xfId="797"/>
    <cellStyle name="s_Cases_AM0909_Base HC" xfId="798"/>
    <cellStyle name="s_Cases_AM0909_Base P&amp;L" xfId="799"/>
    <cellStyle name="s_Cases_AM0909_Capex" xfId="800"/>
    <cellStyle name="s_Cases_AM0909_China as on Dec 31 2008" xfId="801"/>
    <cellStyle name="s_Cases_AM0909_Customer Details" xfId="802"/>
    <cellStyle name="s_Cases_AM0909_Eco Metrics" xfId="803"/>
    <cellStyle name="s_Cases_AM0909_GC001-China-Aug06" xfId="804"/>
    <cellStyle name="s_Cases_AM0909_GC001-China-July06" xfId="805"/>
    <cellStyle name="s_Cases_AM0909_GC001-China-Oct06" xfId="806"/>
    <cellStyle name="s_Cases_AM0909_Pipeline" xfId="807"/>
    <cellStyle name="s_Cases_AM0909_Pullbacks" xfId="808"/>
    <cellStyle name="s_Cases_AR" xfId="809"/>
    <cellStyle name="s_Cases_Base HC" xfId="810"/>
    <cellStyle name="s_Cases_Base P&amp;L" xfId="811"/>
    <cellStyle name="s_Cases_Capex" xfId="812"/>
    <cellStyle name="s_Cases_China as on Dec 31 2008" xfId="813"/>
    <cellStyle name="s_Cases_Customer Details" xfId="814"/>
    <cellStyle name="s_Cases_Eco Metrics" xfId="815"/>
    <cellStyle name="s_Cases_GC001-China-Aug06" xfId="816"/>
    <cellStyle name="s_Cases_GC001-China-July06" xfId="817"/>
    <cellStyle name="s_Cases_GC001-China-Oct06" xfId="818"/>
    <cellStyle name="s_Cases_Pipeline" xfId="819"/>
    <cellStyle name="s_Cases_Pullbacks" xfId="820"/>
    <cellStyle name="s_Caterpillar" xfId="821"/>
    <cellStyle name="s_Caterpillar 2" xfId="822"/>
    <cellStyle name="s_Caterpillar_Aing report" xfId="823"/>
    <cellStyle name="s_Caterpillar_AR" xfId="824"/>
    <cellStyle name="s_Caterpillar_Base HC" xfId="825"/>
    <cellStyle name="s_Caterpillar_Base P&amp;L" xfId="826"/>
    <cellStyle name="s_Caterpillar_Capex" xfId="827"/>
    <cellStyle name="s_Caterpillar_China as on Dec 31 2008" xfId="828"/>
    <cellStyle name="s_Caterpillar_Customer Details" xfId="829"/>
    <cellStyle name="s_Caterpillar_Eco Metrics" xfId="830"/>
    <cellStyle name="s_Caterpillar_GC001-China-Aug06" xfId="831"/>
    <cellStyle name="s_Caterpillar_GC001-China-July06" xfId="832"/>
    <cellStyle name="s_Caterpillar_GC001-China-Oct06" xfId="833"/>
    <cellStyle name="s_Caterpillar_Pipeline" xfId="834"/>
    <cellStyle name="s_Caterpillar_Pullbacks" xfId="835"/>
    <cellStyle name="s_China as on Dec 31 2008" xfId="836"/>
    <cellStyle name="s_Credit (2)" xfId="837"/>
    <cellStyle name="s_Credit (2) 2" xfId="838"/>
    <cellStyle name="s_Credit (2)_1" xfId="839"/>
    <cellStyle name="s_Credit (2)_1 2" xfId="840"/>
    <cellStyle name="s_Credit (2)_1_Aing report" xfId="841"/>
    <cellStyle name="s_Credit (2)_1_AR" xfId="842"/>
    <cellStyle name="s_Credit (2)_1_Base HC" xfId="843"/>
    <cellStyle name="s_Credit (2)_1_Base P&amp;L" xfId="844"/>
    <cellStyle name="s_Credit (2)_1_Capex" xfId="845"/>
    <cellStyle name="s_Credit (2)_1_China as on Dec 31 2008" xfId="846"/>
    <cellStyle name="s_Credit (2)_1_Customer Details" xfId="847"/>
    <cellStyle name="s_Credit (2)_1_Eco Metrics" xfId="848"/>
    <cellStyle name="s_Credit (2)_1_GC001-China-Aug06" xfId="849"/>
    <cellStyle name="s_Credit (2)_1_GC001-China-July06" xfId="850"/>
    <cellStyle name="s_Credit (2)_1_GC001-China-Oct06" xfId="851"/>
    <cellStyle name="s_Credit (2)_1_Pipeline" xfId="852"/>
    <cellStyle name="s_Credit (2)_1_Pullbacks" xfId="853"/>
    <cellStyle name="s_Credit (2)_2" xfId="854"/>
    <cellStyle name="s_Credit (2)_2 2" xfId="855"/>
    <cellStyle name="s_Credit (2)_2_Aing report" xfId="856"/>
    <cellStyle name="s_Credit (2)_2_AR" xfId="857"/>
    <cellStyle name="s_Credit (2)_2_Base HC" xfId="858"/>
    <cellStyle name="s_Credit (2)_2_Base P&amp;L" xfId="859"/>
    <cellStyle name="s_Credit (2)_2_Capex" xfId="860"/>
    <cellStyle name="s_Credit (2)_2_China as on Dec 31 2008" xfId="861"/>
    <cellStyle name="s_Credit (2)_2_Customer Details" xfId="862"/>
    <cellStyle name="s_Credit (2)_2_Eco Metrics" xfId="863"/>
    <cellStyle name="s_Credit (2)_2_GC001-China-Aug06" xfId="864"/>
    <cellStyle name="s_Credit (2)_2_GC001-China-July06" xfId="865"/>
    <cellStyle name="s_Credit (2)_2_GC001-China-Oct06" xfId="866"/>
    <cellStyle name="s_Credit (2)_2_Pipeline" xfId="867"/>
    <cellStyle name="s_Credit (2)_2_Pullbacks" xfId="868"/>
    <cellStyle name="s_Credit (2)_Aing report" xfId="869"/>
    <cellStyle name="s_Credit (2)_AR" xfId="870"/>
    <cellStyle name="s_Credit (2)_Base HC" xfId="871"/>
    <cellStyle name="s_Credit (2)_Base P&amp;L" xfId="872"/>
    <cellStyle name="s_Credit (2)_Capex" xfId="873"/>
    <cellStyle name="s_Credit (2)_China as on Dec 31 2008" xfId="874"/>
    <cellStyle name="s_Credit (2)_Customer Details" xfId="875"/>
    <cellStyle name="s_Credit (2)_Eco Metrics" xfId="876"/>
    <cellStyle name="s_Credit (2)_GC001-China-Aug06" xfId="877"/>
    <cellStyle name="s_Credit (2)_GC001-China-July06" xfId="878"/>
    <cellStyle name="s_Credit (2)_GC001-China-Oct06" xfId="879"/>
    <cellStyle name="s_Credit (2)_Pipeline" xfId="880"/>
    <cellStyle name="s_Credit (2)_Pullbacks" xfId="881"/>
    <cellStyle name="s_Credit Graph" xfId="882"/>
    <cellStyle name="s_Credit Graph 2" xfId="883"/>
    <cellStyle name="s_Credit Graph_1" xfId="884"/>
    <cellStyle name="s_Credit Graph_1 2" xfId="885"/>
    <cellStyle name="s_Credit Graph_1_Aing report" xfId="886"/>
    <cellStyle name="s_Credit Graph_1_AR" xfId="887"/>
    <cellStyle name="s_Credit Graph_1_Base HC" xfId="888"/>
    <cellStyle name="s_Credit Graph_1_Base P&amp;L" xfId="889"/>
    <cellStyle name="s_Credit Graph_1_Capex" xfId="890"/>
    <cellStyle name="s_Credit Graph_1_China as on Dec 31 2008" xfId="891"/>
    <cellStyle name="s_Credit Graph_1_Customer Details" xfId="892"/>
    <cellStyle name="s_Credit Graph_1_Eco Metrics" xfId="893"/>
    <cellStyle name="s_Credit Graph_1_GC001-China-Aug06" xfId="894"/>
    <cellStyle name="s_Credit Graph_1_GC001-China-July06" xfId="895"/>
    <cellStyle name="s_Credit Graph_1_GC001-China-Oct06" xfId="896"/>
    <cellStyle name="s_Credit Graph_1_Pipeline" xfId="897"/>
    <cellStyle name="s_Credit Graph_1_Pullbacks" xfId="898"/>
    <cellStyle name="s_Credit Graph_2" xfId="899"/>
    <cellStyle name="s_Credit Graph_2 2" xfId="900"/>
    <cellStyle name="s_Credit Graph_2_Aing report" xfId="901"/>
    <cellStyle name="s_Credit Graph_2_AR" xfId="902"/>
    <cellStyle name="s_Credit Graph_2_Base HC" xfId="903"/>
    <cellStyle name="s_Credit Graph_2_Base P&amp;L" xfId="904"/>
    <cellStyle name="s_Credit Graph_2_Capex" xfId="905"/>
    <cellStyle name="s_Credit Graph_2_China as on Dec 31 2008" xfId="906"/>
    <cellStyle name="s_Credit Graph_2_Customer Details" xfId="907"/>
    <cellStyle name="s_Credit Graph_2_Eco Metrics" xfId="908"/>
    <cellStyle name="s_Credit Graph_2_GC001-China-Aug06" xfId="909"/>
    <cellStyle name="s_Credit Graph_2_GC001-China-July06" xfId="910"/>
    <cellStyle name="s_Credit Graph_2_GC001-China-Oct06" xfId="911"/>
    <cellStyle name="s_Credit Graph_2_Pipeline" xfId="912"/>
    <cellStyle name="s_Credit Graph_2_Pullbacks" xfId="913"/>
    <cellStyle name="s_Credit Graph_Aing report" xfId="914"/>
    <cellStyle name="s_Credit Graph_AR" xfId="915"/>
    <cellStyle name="s_Credit Graph_Base HC" xfId="916"/>
    <cellStyle name="s_Credit Graph_Base P&amp;L" xfId="917"/>
    <cellStyle name="s_Credit Graph_Capex" xfId="918"/>
    <cellStyle name="s_Credit Graph_China as on Dec 31 2008" xfId="919"/>
    <cellStyle name="s_Credit Graph_Customer Details" xfId="920"/>
    <cellStyle name="s_Credit Graph_Eco Metrics" xfId="921"/>
    <cellStyle name="s_Credit Graph_GC001-China-Aug06" xfId="922"/>
    <cellStyle name="s_Credit Graph_GC001-China-July06" xfId="923"/>
    <cellStyle name="s_Credit Graph_GC001-China-Oct06" xfId="924"/>
    <cellStyle name="s_Credit Graph_Pipeline" xfId="925"/>
    <cellStyle name="s_Credit Graph_Pullbacks" xfId="926"/>
    <cellStyle name="s_Customer Details" xfId="927"/>
    <cellStyle name="s_DCF" xfId="928"/>
    <cellStyle name="s_DCF 2" xfId="929"/>
    <cellStyle name="s_DCF Inputs" xfId="930"/>
    <cellStyle name="s_DCF Inputs 2" xfId="931"/>
    <cellStyle name="s_DCF Inputs_1" xfId="932"/>
    <cellStyle name="s_DCF Inputs_1 2" xfId="933"/>
    <cellStyle name="s_DCF Inputs_1_Aing report" xfId="934"/>
    <cellStyle name="s_DCF Inputs_1_AR" xfId="935"/>
    <cellStyle name="s_DCF Inputs_1_Base HC" xfId="936"/>
    <cellStyle name="s_DCF Inputs_1_Base P&amp;L" xfId="937"/>
    <cellStyle name="s_DCF Inputs_1_Capex" xfId="938"/>
    <cellStyle name="s_DCF Inputs_1_China as on Dec 31 2008" xfId="939"/>
    <cellStyle name="s_DCF Inputs_1_Customer Details" xfId="940"/>
    <cellStyle name="s_DCF Inputs_1_Eco Metrics" xfId="941"/>
    <cellStyle name="s_DCF Inputs_1_GC001-China-Aug06" xfId="942"/>
    <cellStyle name="s_DCF Inputs_1_GC001-China-July06" xfId="943"/>
    <cellStyle name="s_DCF Inputs_1_GC001-China-Oct06" xfId="944"/>
    <cellStyle name="s_DCF Inputs_1_Pipeline" xfId="945"/>
    <cellStyle name="s_DCF Inputs_1_Pullbacks" xfId="946"/>
    <cellStyle name="s_DCF Inputs_2" xfId="947"/>
    <cellStyle name="s_DCF Inputs_2 2" xfId="948"/>
    <cellStyle name="s_DCF Inputs_2_Aing report" xfId="949"/>
    <cellStyle name="s_DCF Inputs_2_AR" xfId="950"/>
    <cellStyle name="s_DCF Inputs_2_Base HC" xfId="951"/>
    <cellStyle name="s_DCF Inputs_2_Base P&amp;L" xfId="952"/>
    <cellStyle name="s_DCF Inputs_2_Capex" xfId="953"/>
    <cellStyle name="s_DCF Inputs_2_China as on Dec 31 2008" xfId="954"/>
    <cellStyle name="s_DCF Inputs_2_Customer Details" xfId="955"/>
    <cellStyle name="s_DCF Inputs_2_Eco Metrics" xfId="956"/>
    <cellStyle name="s_DCF Inputs_2_GC001-China-Aug06" xfId="957"/>
    <cellStyle name="s_DCF Inputs_2_GC001-China-July06" xfId="958"/>
    <cellStyle name="s_DCF Inputs_2_GC001-China-Oct06" xfId="959"/>
    <cellStyle name="s_DCF Inputs_2_Pipeline" xfId="960"/>
    <cellStyle name="s_DCF Inputs_2_Pullbacks" xfId="961"/>
    <cellStyle name="s_DCF Inputs_Aing report" xfId="962"/>
    <cellStyle name="s_DCF Inputs_AM0909" xfId="963"/>
    <cellStyle name="s_DCF Inputs_AM0909 2" xfId="964"/>
    <cellStyle name="s_DCF Inputs_AM0909_Aing report" xfId="965"/>
    <cellStyle name="s_DCF Inputs_AM0909_AR" xfId="966"/>
    <cellStyle name="s_DCF Inputs_AM0909_Base HC" xfId="967"/>
    <cellStyle name="s_DCF Inputs_AM0909_Base P&amp;L" xfId="968"/>
    <cellStyle name="s_DCF Inputs_AM0909_Capex" xfId="969"/>
    <cellStyle name="s_DCF Inputs_AM0909_China as on Dec 31 2008" xfId="970"/>
    <cellStyle name="s_DCF Inputs_AM0909_Customer Details" xfId="971"/>
    <cellStyle name="s_DCF Inputs_AM0909_Eco Metrics" xfId="972"/>
    <cellStyle name="s_DCF Inputs_AM0909_GC001-China-Aug06" xfId="973"/>
    <cellStyle name="s_DCF Inputs_AM0909_GC001-China-July06" xfId="974"/>
    <cellStyle name="s_DCF Inputs_AM0909_GC001-China-Oct06" xfId="975"/>
    <cellStyle name="s_DCF Inputs_AM0909_Pipeline" xfId="976"/>
    <cellStyle name="s_DCF Inputs_AM0909_Pullbacks" xfId="977"/>
    <cellStyle name="s_DCF Inputs_AR" xfId="978"/>
    <cellStyle name="s_DCF Inputs_Base HC" xfId="979"/>
    <cellStyle name="s_DCF Inputs_Base P&amp;L" xfId="980"/>
    <cellStyle name="s_DCF Inputs_Capex" xfId="981"/>
    <cellStyle name="s_DCF Inputs_China as on Dec 31 2008" xfId="982"/>
    <cellStyle name="s_DCF Inputs_Customer Details" xfId="983"/>
    <cellStyle name="s_DCF Inputs_Eco Metrics" xfId="984"/>
    <cellStyle name="s_DCF Inputs_GC001-China-Aug06" xfId="985"/>
    <cellStyle name="s_DCF Inputs_GC001-China-July06" xfId="986"/>
    <cellStyle name="s_DCF Inputs_GC001-China-Oct06" xfId="987"/>
    <cellStyle name="s_DCF Inputs_Pipeline" xfId="988"/>
    <cellStyle name="s_DCF Inputs_Pullbacks" xfId="989"/>
    <cellStyle name="s_DCF Matrix" xfId="990"/>
    <cellStyle name="s_DCF Matrix 2" xfId="991"/>
    <cellStyle name="s_DCF Matrix_1" xfId="992"/>
    <cellStyle name="s_DCF Matrix_1 2" xfId="993"/>
    <cellStyle name="s_DCF Matrix_1_Aing report" xfId="994"/>
    <cellStyle name="s_DCF Matrix_1_AM0909" xfId="995"/>
    <cellStyle name="s_DCF Matrix_1_AM0909 2" xfId="996"/>
    <cellStyle name="s_DCF Matrix_1_AM0909_Aing report" xfId="997"/>
    <cellStyle name="s_DCF Matrix_1_AM0909_AR" xfId="998"/>
    <cellStyle name="s_DCF Matrix_1_AM0909_Base HC" xfId="999"/>
    <cellStyle name="s_DCF Matrix_1_AM0909_Base P&amp;L" xfId="1000"/>
    <cellStyle name="s_DCF Matrix_1_AM0909_Capex" xfId="1001"/>
    <cellStyle name="s_DCF Matrix_1_AM0909_China as on Dec 31 2008" xfId="1002"/>
    <cellStyle name="s_DCF Matrix_1_AM0909_Customer Details" xfId="1003"/>
    <cellStyle name="s_DCF Matrix_1_AM0909_Eco Metrics" xfId="1004"/>
    <cellStyle name="s_DCF Matrix_1_AM0909_GC001-China-Aug06" xfId="1005"/>
    <cellStyle name="s_DCF Matrix_1_AM0909_GC001-China-July06" xfId="1006"/>
    <cellStyle name="s_DCF Matrix_1_AM0909_GC001-China-Oct06" xfId="1007"/>
    <cellStyle name="s_DCF Matrix_1_AM0909_Pipeline" xfId="1008"/>
    <cellStyle name="s_DCF Matrix_1_AM0909_Pullbacks" xfId="1009"/>
    <cellStyle name="s_DCF Matrix_1_AR" xfId="1010"/>
    <cellStyle name="s_DCF Matrix_1_Base HC" xfId="1011"/>
    <cellStyle name="s_DCF Matrix_1_Base P&amp;L" xfId="1012"/>
    <cellStyle name="s_DCF Matrix_1_Capex" xfId="1013"/>
    <cellStyle name="s_DCF Matrix_1_China as on Dec 31 2008" xfId="1014"/>
    <cellStyle name="s_DCF Matrix_1_Customer Details" xfId="1015"/>
    <cellStyle name="s_DCF Matrix_1_Eco Metrics" xfId="1016"/>
    <cellStyle name="s_DCF Matrix_1_GC001-China-Aug06" xfId="1017"/>
    <cellStyle name="s_DCF Matrix_1_GC001-China-July06" xfId="1018"/>
    <cellStyle name="s_DCF Matrix_1_GC001-China-Oct06" xfId="1019"/>
    <cellStyle name="s_DCF Matrix_1_IPO" xfId="1020"/>
    <cellStyle name="s_DCF Matrix_1_IPO 2" xfId="1021"/>
    <cellStyle name="s_DCF Matrix_1_IPO_Aing report" xfId="1022"/>
    <cellStyle name="s_DCF Matrix_1_IPO_AR" xfId="1023"/>
    <cellStyle name="s_DCF Matrix_1_IPO_Base HC" xfId="1024"/>
    <cellStyle name="s_DCF Matrix_1_IPO_Base P&amp;L" xfId="1025"/>
    <cellStyle name="s_DCF Matrix_1_IPO_Capex" xfId="1026"/>
    <cellStyle name="s_DCF Matrix_1_IPO_China as on Dec 31 2008" xfId="1027"/>
    <cellStyle name="s_DCF Matrix_1_IPO_Customer Details" xfId="1028"/>
    <cellStyle name="s_DCF Matrix_1_IPO_Eco Metrics" xfId="1029"/>
    <cellStyle name="s_DCF Matrix_1_IPO_GC001-China-Aug06" xfId="1030"/>
    <cellStyle name="s_DCF Matrix_1_IPO_GC001-China-July06" xfId="1031"/>
    <cellStyle name="s_DCF Matrix_1_IPO_GC001-China-Oct06" xfId="1032"/>
    <cellStyle name="s_DCF Matrix_1_IPO_Pipeline" xfId="1033"/>
    <cellStyle name="s_DCF Matrix_1_IPO_Pullbacks" xfId="1034"/>
    <cellStyle name="s_DCF Matrix_1_Pipeline" xfId="1035"/>
    <cellStyle name="s_DCF Matrix_1_Pullbacks" xfId="1036"/>
    <cellStyle name="s_DCF Matrix_2" xfId="1037"/>
    <cellStyle name="s_DCF Matrix_2 2" xfId="1038"/>
    <cellStyle name="s_DCF Matrix_2_Aing report" xfId="1039"/>
    <cellStyle name="s_DCF Matrix_2_AM0909" xfId="1040"/>
    <cellStyle name="s_DCF Matrix_2_AM0909 2" xfId="1041"/>
    <cellStyle name="s_DCF Matrix_2_AM0909_Aing report" xfId="1042"/>
    <cellStyle name="s_DCF Matrix_2_AM0909_AR" xfId="1043"/>
    <cellStyle name="s_DCF Matrix_2_AM0909_Base HC" xfId="1044"/>
    <cellStyle name="s_DCF Matrix_2_AM0909_Base P&amp;L" xfId="1045"/>
    <cellStyle name="s_DCF Matrix_2_AM0909_Capex" xfId="1046"/>
    <cellStyle name="s_DCF Matrix_2_AM0909_China as on Dec 31 2008" xfId="1047"/>
    <cellStyle name="s_DCF Matrix_2_AM0909_Customer Details" xfId="1048"/>
    <cellStyle name="s_DCF Matrix_2_AM0909_Eco Metrics" xfId="1049"/>
    <cellStyle name="s_DCF Matrix_2_AM0909_GC001-China-Aug06" xfId="1050"/>
    <cellStyle name="s_DCF Matrix_2_AM0909_GC001-China-July06" xfId="1051"/>
    <cellStyle name="s_DCF Matrix_2_AM0909_GC001-China-Oct06" xfId="1052"/>
    <cellStyle name="s_DCF Matrix_2_AM0909_Pipeline" xfId="1053"/>
    <cellStyle name="s_DCF Matrix_2_AM0909_Pullbacks" xfId="1054"/>
    <cellStyle name="s_DCF Matrix_2_AR" xfId="1055"/>
    <cellStyle name="s_DCF Matrix_2_Base HC" xfId="1056"/>
    <cellStyle name="s_DCF Matrix_2_Base P&amp;L" xfId="1057"/>
    <cellStyle name="s_DCF Matrix_2_Capex" xfId="1058"/>
    <cellStyle name="s_DCF Matrix_2_China as on Dec 31 2008" xfId="1059"/>
    <cellStyle name="s_DCF Matrix_2_Customer Details" xfId="1060"/>
    <cellStyle name="s_DCF Matrix_2_Eco Metrics" xfId="1061"/>
    <cellStyle name="s_DCF Matrix_2_GC001-China-Aug06" xfId="1062"/>
    <cellStyle name="s_DCF Matrix_2_GC001-China-July06" xfId="1063"/>
    <cellStyle name="s_DCF Matrix_2_GC001-China-Oct06" xfId="1064"/>
    <cellStyle name="s_DCF Matrix_2_Pipeline" xfId="1065"/>
    <cellStyle name="s_DCF Matrix_2_Pullbacks" xfId="1066"/>
    <cellStyle name="s_DCF Matrix_Aing report" xfId="1067"/>
    <cellStyle name="s_DCF Matrix_AR" xfId="1068"/>
    <cellStyle name="s_DCF Matrix_Base HC" xfId="1069"/>
    <cellStyle name="s_DCF Matrix_Base P&amp;L" xfId="1070"/>
    <cellStyle name="s_DCF Matrix_Capex" xfId="1071"/>
    <cellStyle name="s_DCF Matrix_China as on Dec 31 2008" xfId="1072"/>
    <cellStyle name="s_DCF Matrix_Customer Details" xfId="1073"/>
    <cellStyle name="s_DCF Matrix_Eco Metrics" xfId="1074"/>
    <cellStyle name="s_DCF Matrix_GC001-China-Aug06" xfId="1075"/>
    <cellStyle name="s_DCF Matrix_GC001-China-July06" xfId="1076"/>
    <cellStyle name="s_DCF Matrix_GC001-China-Oct06" xfId="1077"/>
    <cellStyle name="s_DCF Matrix_IPO" xfId="1078"/>
    <cellStyle name="s_DCF Matrix_IPO 2" xfId="1079"/>
    <cellStyle name="s_DCF Matrix_IPO_Aing report" xfId="1080"/>
    <cellStyle name="s_DCF Matrix_IPO_AR" xfId="1081"/>
    <cellStyle name="s_DCF Matrix_IPO_Base HC" xfId="1082"/>
    <cellStyle name="s_DCF Matrix_IPO_Base P&amp;L" xfId="1083"/>
    <cellStyle name="s_DCF Matrix_IPO_Capex" xfId="1084"/>
    <cellStyle name="s_DCF Matrix_IPO_China as on Dec 31 2008" xfId="1085"/>
    <cellStyle name="s_DCF Matrix_IPO_Customer Details" xfId="1086"/>
    <cellStyle name="s_DCF Matrix_IPO_Eco Metrics" xfId="1087"/>
    <cellStyle name="s_DCF Matrix_IPO_GC001-China-Aug06" xfId="1088"/>
    <cellStyle name="s_DCF Matrix_IPO_GC001-China-July06" xfId="1089"/>
    <cellStyle name="s_DCF Matrix_IPO_GC001-China-Oct06" xfId="1090"/>
    <cellStyle name="s_DCF Matrix_IPO_Pipeline" xfId="1091"/>
    <cellStyle name="s_DCF Matrix_IPO_Pullbacks" xfId="1092"/>
    <cellStyle name="s_DCF Matrix_Pipeline" xfId="1093"/>
    <cellStyle name="s_DCF Matrix_Pullbacks" xfId="1094"/>
    <cellStyle name="s_DCF Matrix_REVISE24" xfId="1095"/>
    <cellStyle name="s_DCF Matrix_REVISE24 2" xfId="1096"/>
    <cellStyle name="s_DCF Matrix_REVISE24_Aing report" xfId="1097"/>
    <cellStyle name="s_DCF Matrix_REVISE24_AR" xfId="1098"/>
    <cellStyle name="s_DCF Matrix_REVISE24_Base HC" xfId="1099"/>
    <cellStyle name="s_DCF Matrix_REVISE24_Base P&amp;L" xfId="1100"/>
    <cellStyle name="s_DCF Matrix_REVISE24_Capex" xfId="1101"/>
    <cellStyle name="s_DCF Matrix_REVISE24_China as on Dec 31 2008" xfId="1102"/>
    <cellStyle name="s_DCF Matrix_REVISE24_Customer Details" xfId="1103"/>
    <cellStyle name="s_DCF Matrix_REVISE24_Eco Metrics" xfId="1104"/>
    <cellStyle name="s_DCF Matrix_REVISE24_GC001-China-Aug06" xfId="1105"/>
    <cellStyle name="s_DCF Matrix_REVISE24_GC001-China-July06" xfId="1106"/>
    <cellStyle name="s_DCF Matrix_REVISE24_GC001-China-Oct06" xfId="1107"/>
    <cellStyle name="s_DCF Matrix_REVISE24_Pipeline" xfId="1108"/>
    <cellStyle name="s_DCF Matrix_REVISE24_Pullbacks" xfId="1109"/>
    <cellStyle name="s_DCF_1" xfId="1110"/>
    <cellStyle name="s_DCF_1 2" xfId="1111"/>
    <cellStyle name="s_DCF_1_Aing report" xfId="1112"/>
    <cellStyle name="s_DCF_1_AR" xfId="1113"/>
    <cellStyle name="s_DCF_1_Base HC" xfId="1114"/>
    <cellStyle name="s_DCF_1_Base P&amp;L" xfId="1115"/>
    <cellStyle name="s_DCF_1_Capex" xfId="1116"/>
    <cellStyle name="s_DCF_1_China as on Dec 31 2008" xfId="1117"/>
    <cellStyle name="s_DCF_1_Customer Details" xfId="1118"/>
    <cellStyle name="s_DCF_1_Eco Metrics" xfId="1119"/>
    <cellStyle name="s_DCF_1_GC001-China-Aug06" xfId="1120"/>
    <cellStyle name="s_DCF_1_GC001-China-July06" xfId="1121"/>
    <cellStyle name="s_DCF_1_GC001-China-Oct06" xfId="1122"/>
    <cellStyle name="s_DCF_1_Pipeline" xfId="1123"/>
    <cellStyle name="s_DCF_1_Pullbacks" xfId="1124"/>
    <cellStyle name="s_DCF_2" xfId="1125"/>
    <cellStyle name="s_DCF_2 2" xfId="1126"/>
    <cellStyle name="s_DCF_2_Aing report" xfId="1127"/>
    <cellStyle name="s_DCF_2_AR" xfId="1128"/>
    <cellStyle name="s_DCF_2_Base HC" xfId="1129"/>
    <cellStyle name="s_DCF_2_Base P&amp;L" xfId="1130"/>
    <cellStyle name="s_DCF_2_Capex" xfId="1131"/>
    <cellStyle name="s_DCF_2_China as on Dec 31 2008" xfId="1132"/>
    <cellStyle name="s_DCF_2_Customer Details" xfId="1133"/>
    <cellStyle name="s_DCF_2_Eco Metrics" xfId="1134"/>
    <cellStyle name="s_DCF_2_GC001-China-Aug06" xfId="1135"/>
    <cellStyle name="s_DCF_2_GC001-China-July06" xfId="1136"/>
    <cellStyle name="s_DCF_2_GC001-China-Oct06" xfId="1137"/>
    <cellStyle name="s_DCF_2_Pipeline" xfId="1138"/>
    <cellStyle name="s_DCF_2_Pullbacks" xfId="1139"/>
    <cellStyle name="s_DCF_Aing report" xfId="1140"/>
    <cellStyle name="s_DCF_AR" xfId="1141"/>
    <cellStyle name="s_DCF_Base HC" xfId="1142"/>
    <cellStyle name="s_DCF_Base P&amp;L" xfId="1143"/>
    <cellStyle name="s_DCF_Capex" xfId="1144"/>
    <cellStyle name="s_DCF_China as on Dec 31 2008" xfId="1145"/>
    <cellStyle name="s_DCF_Customer Details" xfId="1146"/>
    <cellStyle name="s_DCF_Eco Metrics" xfId="1147"/>
    <cellStyle name="s_DCF_GC001-China-Aug06" xfId="1148"/>
    <cellStyle name="s_DCF_GC001-China-July06" xfId="1149"/>
    <cellStyle name="s_DCF_GC001-China-Oct06" xfId="1150"/>
    <cellStyle name="s_DCF_Pipeline" xfId="1151"/>
    <cellStyle name="s_DCF_Pullbacks" xfId="1152"/>
    <cellStyle name="s_DCFLBO Code" xfId="1153"/>
    <cellStyle name="s_DCFLBO Code 2" xfId="1154"/>
    <cellStyle name="s_DCFLBO Code_1" xfId="1155"/>
    <cellStyle name="s_DCFLBO Code_1 2" xfId="1156"/>
    <cellStyle name="s_DCFLBO Code_1_Aing report" xfId="1157"/>
    <cellStyle name="s_DCFLBO Code_1_AR" xfId="1158"/>
    <cellStyle name="s_DCFLBO Code_1_Base HC" xfId="1159"/>
    <cellStyle name="s_DCFLBO Code_1_Base P&amp;L" xfId="1160"/>
    <cellStyle name="s_DCFLBO Code_1_Capex" xfId="1161"/>
    <cellStyle name="s_DCFLBO Code_1_China as on Dec 31 2008" xfId="1162"/>
    <cellStyle name="s_DCFLBO Code_1_Customer Details" xfId="1163"/>
    <cellStyle name="s_DCFLBO Code_1_Eco Metrics" xfId="1164"/>
    <cellStyle name="s_DCFLBO Code_1_GC001-China-Aug06" xfId="1165"/>
    <cellStyle name="s_DCFLBO Code_1_GC001-China-July06" xfId="1166"/>
    <cellStyle name="s_DCFLBO Code_1_GC001-China-Oct06" xfId="1167"/>
    <cellStyle name="s_DCFLBO Code_1_Pipeline" xfId="1168"/>
    <cellStyle name="s_DCFLBO Code_1_Pullbacks" xfId="1169"/>
    <cellStyle name="s_DCFLBO Code_Aing report" xfId="1170"/>
    <cellStyle name="s_DCFLBO Code_AR" xfId="1171"/>
    <cellStyle name="s_DCFLBO Code_Base HC" xfId="1172"/>
    <cellStyle name="s_DCFLBO Code_Base P&amp;L" xfId="1173"/>
    <cellStyle name="s_DCFLBO Code_Capex" xfId="1174"/>
    <cellStyle name="s_DCFLBO Code_China as on Dec 31 2008" xfId="1175"/>
    <cellStyle name="s_DCFLBO Code_Customer Details" xfId="1176"/>
    <cellStyle name="s_DCFLBO Code_Eco Metrics" xfId="1177"/>
    <cellStyle name="s_DCFLBO Code_GC001-China-Aug06" xfId="1178"/>
    <cellStyle name="s_DCFLBO Code_GC001-China-July06" xfId="1179"/>
    <cellStyle name="s_DCFLBO Code_GC001-China-Oct06" xfId="1180"/>
    <cellStyle name="s_DCFLBO Code_Pipeline" xfId="1181"/>
    <cellStyle name="s_DCFLBO Code_Pullbacks" xfId="1182"/>
    <cellStyle name="s_Earnings" xfId="1183"/>
    <cellStyle name="s_Earnings (2)" xfId="1184"/>
    <cellStyle name="s_Earnings (2) 2" xfId="1185"/>
    <cellStyle name="s_Earnings (2)_1" xfId="1186"/>
    <cellStyle name="s_Earnings (2)_1 2" xfId="1187"/>
    <cellStyle name="s_Earnings (2)_1_Aing report" xfId="1188"/>
    <cellStyle name="s_Earnings (2)_1_AR" xfId="1189"/>
    <cellStyle name="s_Earnings (2)_1_Base HC" xfId="1190"/>
    <cellStyle name="s_Earnings (2)_1_Base P&amp;L" xfId="1191"/>
    <cellStyle name="s_Earnings (2)_1_Capex" xfId="1192"/>
    <cellStyle name="s_Earnings (2)_1_China as on Dec 31 2008" xfId="1193"/>
    <cellStyle name="s_Earnings (2)_1_Customer Details" xfId="1194"/>
    <cellStyle name="s_Earnings (2)_1_Eco Metrics" xfId="1195"/>
    <cellStyle name="s_Earnings (2)_1_GC001-China-Aug06" xfId="1196"/>
    <cellStyle name="s_Earnings (2)_1_GC001-China-July06" xfId="1197"/>
    <cellStyle name="s_Earnings (2)_1_GC001-China-Oct06" xfId="1198"/>
    <cellStyle name="s_Earnings (2)_1_Pipeline" xfId="1199"/>
    <cellStyle name="s_Earnings (2)_1_Pullbacks" xfId="1200"/>
    <cellStyle name="s_Earnings (2)_Aing report" xfId="1201"/>
    <cellStyle name="s_Earnings (2)_AR" xfId="1202"/>
    <cellStyle name="s_Earnings (2)_Base HC" xfId="1203"/>
    <cellStyle name="s_Earnings (2)_Base P&amp;L" xfId="1204"/>
    <cellStyle name="s_Earnings (2)_Capex" xfId="1205"/>
    <cellStyle name="s_Earnings (2)_China as on Dec 31 2008" xfId="1206"/>
    <cellStyle name="s_Earnings (2)_Customer Details" xfId="1207"/>
    <cellStyle name="s_Earnings (2)_Eco Metrics" xfId="1208"/>
    <cellStyle name="s_Earnings (2)_GC001-China-Aug06" xfId="1209"/>
    <cellStyle name="s_Earnings (2)_GC001-China-July06" xfId="1210"/>
    <cellStyle name="s_Earnings (2)_GC001-China-Oct06" xfId="1211"/>
    <cellStyle name="s_Earnings (2)_Pipeline" xfId="1212"/>
    <cellStyle name="s_Earnings (2)_Pullbacks" xfId="1213"/>
    <cellStyle name="s_Earnings 2" xfId="1214"/>
    <cellStyle name="s_Earnings 3" xfId="1215"/>
    <cellStyle name="s_Earnings 4" xfId="1216"/>
    <cellStyle name="s_Earnings 5" xfId="1217"/>
    <cellStyle name="s_Earnings_1" xfId="1218"/>
    <cellStyle name="s_Earnings_1 2" xfId="1219"/>
    <cellStyle name="s_Earnings_1_Aing report" xfId="1220"/>
    <cellStyle name="s_Earnings_1_AM0909" xfId="1221"/>
    <cellStyle name="s_Earnings_1_AM0909 2" xfId="1222"/>
    <cellStyle name="s_Earnings_1_AM0909_Aing report" xfId="1223"/>
    <cellStyle name="s_Earnings_1_AM0909_AR" xfId="1224"/>
    <cellStyle name="s_Earnings_1_AM0909_Base HC" xfId="1225"/>
    <cellStyle name="s_Earnings_1_AM0909_Base P&amp;L" xfId="1226"/>
    <cellStyle name="s_Earnings_1_AM0909_Capex" xfId="1227"/>
    <cellStyle name="s_Earnings_1_AM0909_China as on Dec 31 2008" xfId="1228"/>
    <cellStyle name="s_Earnings_1_AM0909_Customer Details" xfId="1229"/>
    <cellStyle name="s_Earnings_1_AM0909_Eco Metrics" xfId="1230"/>
    <cellStyle name="s_Earnings_1_AM0909_GC001-China-Aug06" xfId="1231"/>
    <cellStyle name="s_Earnings_1_AM0909_GC001-China-July06" xfId="1232"/>
    <cellStyle name="s_Earnings_1_AM0909_GC001-China-Oct06" xfId="1233"/>
    <cellStyle name="s_Earnings_1_AM0909_Pipeline" xfId="1234"/>
    <cellStyle name="s_Earnings_1_AM0909_Pullbacks" xfId="1235"/>
    <cellStyle name="s_Earnings_1_AR" xfId="1236"/>
    <cellStyle name="s_Earnings_1_Base HC" xfId="1237"/>
    <cellStyle name="s_Earnings_1_Base P&amp;L" xfId="1238"/>
    <cellStyle name="s_Earnings_1_Capex" xfId="1239"/>
    <cellStyle name="s_Earnings_1_China as on Dec 31 2008" xfId="1240"/>
    <cellStyle name="s_Earnings_1_Customer Details" xfId="1241"/>
    <cellStyle name="s_Earnings_1_Eco Metrics" xfId="1242"/>
    <cellStyle name="s_Earnings_1_GC001-China-Aug06" xfId="1243"/>
    <cellStyle name="s_Earnings_1_GC001-China-July06" xfId="1244"/>
    <cellStyle name="s_Earnings_1_GC001-China-Oct06" xfId="1245"/>
    <cellStyle name="s_Earnings_1_Pipeline" xfId="1246"/>
    <cellStyle name="s_Earnings_1_Pullbacks" xfId="1247"/>
    <cellStyle name="s_Earnings_2" xfId="1248"/>
    <cellStyle name="s_Earnings_2 2" xfId="1249"/>
    <cellStyle name="s_Earnings_2_Aing report" xfId="1250"/>
    <cellStyle name="s_Earnings_2_AM0909" xfId="1251"/>
    <cellStyle name="s_Earnings_2_AM0909 2" xfId="1252"/>
    <cellStyle name="s_Earnings_2_AM0909_Aing report" xfId="1253"/>
    <cellStyle name="s_Earnings_2_AM0909_AR" xfId="1254"/>
    <cellStyle name="s_Earnings_2_AM0909_Base HC" xfId="1255"/>
    <cellStyle name="s_Earnings_2_AM0909_Base P&amp;L" xfId="1256"/>
    <cellStyle name="s_Earnings_2_AM0909_Capex" xfId="1257"/>
    <cellStyle name="s_Earnings_2_AM0909_China as on Dec 31 2008" xfId="1258"/>
    <cellStyle name="s_Earnings_2_AM0909_Customer Details" xfId="1259"/>
    <cellStyle name="s_Earnings_2_AM0909_Eco Metrics" xfId="1260"/>
    <cellStyle name="s_Earnings_2_AM0909_GC001-China-Aug06" xfId="1261"/>
    <cellStyle name="s_Earnings_2_AM0909_GC001-China-July06" xfId="1262"/>
    <cellStyle name="s_Earnings_2_AM0909_GC001-China-Oct06" xfId="1263"/>
    <cellStyle name="s_Earnings_2_AM0909_Pipeline" xfId="1264"/>
    <cellStyle name="s_Earnings_2_AM0909_Pullbacks" xfId="1265"/>
    <cellStyle name="s_Earnings_2_AR" xfId="1266"/>
    <cellStyle name="s_Earnings_2_Base HC" xfId="1267"/>
    <cellStyle name="s_Earnings_2_Base P&amp;L" xfId="1268"/>
    <cellStyle name="s_Earnings_2_Capex" xfId="1269"/>
    <cellStyle name="s_Earnings_2_China as on Dec 31 2008" xfId="1270"/>
    <cellStyle name="s_Earnings_2_Customer Details" xfId="1271"/>
    <cellStyle name="s_Earnings_2_Eco Metrics" xfId="1272"/>
    <cellStyle name="s_Earnings_2_GC001-China-Aug06" xfId="1273"/>
    <cellStyle name="s_Earnings_2_GC001-China-July06" xfId="1274"/>
    <cellStyle name="s_Earnings_2_GC001-China-Oct06" xfId="1275"/>
    <cellStyle name="s_Earnings_2_Pipeline" xfId="1276"/>
    <cellStyle name="s_Earnings_2_Pullbacks" xfId="1277"/>
    <cellStyle name="s_Earnings_Aing report" xfId="1278"/>
    <cellStyle name="s_Earnings_AM0909" xfId="1279"/>
    <cellStyle name="s_Earnings_AM0909 2" xfId="1280"/>
    <cellStyle name="s_Earnings_AM0909_Aing report" xfId="1281"/>
    <cellStyle name="s_Earnings_AM0909_AR" xfId="1282"/>
    <cellStyle name="s_Earnings_AM0909_Base HC" xfId="1283"/>
    <cellStyle name="s_Earnings_AM0909_Base P&amp;L" xfId="1284"/>
    <cellStyle name="s_Earnings_AM0909_Capex" xfId="1285"/>
    <cellStyle name="s_Earnings_AM0909_China as on Dec 31 2008" xfId="1286"/>
    <cellStyle name="s_Earnings_AM0909_Customer Details" xfId="1287"/>
    <cellStyle name="s_Earnings_AM0909_Eco Metrics" xfId="1288"/>
    <cellStyle name="s_Earnings_AM0909_GC001-China-Aug06" xfId="1289"/>
    <cellStyle name="s_Earnings_AM0909_GC001-China-July06" xfId="1290"/>
    <cellStyle name="s_Earnings_AM0909_GC001-China-Oct06" xfId="1291"/>
    <cellStyle name="s_Earnings_AM0909_Pipeline" xfId="1292"/>
    <cellStyle name="s_Earnings_AM0909_Pullbacks" xfId="1293"/>
    <cellStyle name="s_Earnings_AR" xfId="1294"/>
    <cellStyle name="s_Earnings_Base HC" xfId="1295"/>
    <cellStyle name="s_Earnings_Base P&amp;L" xfId="1296"/>
    <cellStyle name="s_Earnings_Capex" xfId="1297"/>
    <cellStyle name="s_Earnings_China as on Dec 31 2008" xfId="1298"/>
    <cellStyle name="s_Earnings_Customer Details" xfId="1299"/>
    <cellStyle name="s_Earnings_Eco Metrics" xfId="1300"/>
    <cellStyle name="s_Earnings_GC001-China-Aug06" xfId="1301"/>
    <cellStyle name="s_Earnings_GC001-China-July06" xfId="1302"/>
    <cellStyle name="s_Earnings_GC001-China-Oct06" xfId="1303"/>
    <cellStyle name="s_Earnings_Pipeline" xfId="1304"/>
    <cellStyle name="s_Earnings_Pullbacks" xfId="1305"/>
    <cellStyle name="s_Eco Metrics" xfId="1306"/>
    <cellStyle name="s_Fin Graph" xfId="1307"/>
    <cellStyle name="s_Fin Graph 2" xfId="1308"/>
    <cellStyle name="s_Fin Graph_1" xfId="1309"/>
    <cellStyle name="s_Fin Graph_1 2" xfId="1310"/>
    <cellStyle name="s_Fin Graph_1_Aing report" xfId="1311"/>
    <cellStyle name="s_Fin Graph_1_AR" xfId="1312"/>
    <cellStyle name="s_Fin Graph_1_Base HC" xfId="1313"/>
    <cellStyle name="s_Fin Graph_1_Base P&amp;L" xfId="1314"/>
    <cellStyle name="s_Fin Graph_1_Capex" xfId="1315"/>
    <cellStyle name="s_Fin Graph_1_China as on Dec 31 2008" xfId="1316"/>
    <cellStyle name="s_Fin Graph_1_Customer Details" xfId="1317"/>
    <cellStyle name="s_Fin Graph_1_Eco Metrics" xfId="1318"/>
    <cellStyle name="s_Fin Graph_1_GC001-China-Aug06" xfId="1319"/>
    <cellStyle name="s_Fin Graph_1_GC001-China-July06" xfId="1320"/>
    <cellStyle name="s_Fin Graph_1_GC001-China-Oct06" xfId="1321"/>
    <cellStyle name="s_Fin Graph_1_Pipeline" xfId="1322"/>
    <cellStyle name="s_Fin Graph_1_Pullbacks" xfId="1323"/>
    <cellStyle name="s_Fin Graph_2" xfId="1324"/>
    <cellStyle name="s_Fin Graph_2 2" xfId="1325"/>
    <cellStyle name="s_Fin Graph_2_Aing report" xfId="1326"/>
    <cellStyle name="s_Fin Graph_2_AR" xfId="1327"/>
    <cellStyle name="s_Fin Graph_2_Base HC" xfId="1328"/>
    <cellStyle name="s_Fin Graph_2_Base P&amp;L" xfId="1329"/>
    <cellStyle name="s_Fin Graph_2_Capex" xfId="1330"/>
    <cellStyle name="s_Fin Graph_2_China as on Dec 31 2008" xfId="1331"/>
    <cellStyle name="s_Fin Graph_2_Customer Details" xfId="1332"/>
    <cellStyle name="s_Fin Graph_2_Eco Metrics" xfId="1333"/>
    <cellStyle name="s_Fin Graph_2_GC001-China-Aug06" xfId="1334"/>
    <cellStyle name="s_Fin Graph_2_GC001-China-July06" xfId="1335"/>
    <cellStyle name="s_Fin Graph_2_GC001-China-Oct06" xfId="1336"/>
    <cellStyle name="s_Fin Graph_2_Pipeline" xfId="1337"/>
    <cellStyle name="s_Fin Graph_2_Pullbacks" xfId="1338"/>
    <cellStyle name="s_Fin Graph_Aing report" xfId="1339"/>
    <cellStyle name="s_Fin Graph_AR" xfId="1340"/>
    <cellStyle name="s_Fin Graph_Base HC" xfId="1341"/>
    <cellStyle name="s_Fin Graph_Base P&amp;L" xfId="1342"/>
    <cellStyle name="s_Fin Graph_Capex" xfId="1343"/>
    <cellStyle name="s_Fin Graph_China as on Dec 31 2008" xfId="1344"/>
    <cellStyle name="s_Fin Graph_Customer Details" xfId="1345"/>
    <cellStyle name="s_Fin Graph_Eco Metrics" xfId="1346"/>
    <cellStyle name="s_Fin Graph_GC001-China-Aug06" xfId="1347"/>
    <cellStyle name="s_Fin Graph_GC001-China-July06" xfId="1348"/>
    <cellStyle name="s_Fin Graph_GC001-China-Oct06" xfId="1349"/>
    <cellStyle name="s_Fin Graph_Pipeline" xfId="1350"/>
    <cellStyle name="s_Fin Graph_Pullbacks" xfId="1351"/>
    <cellStyle name="s_GC001-China-Aug06" xfId="1352"/>
    <cellStyle name="s_GC001-China-July06" xfId="1353"/>
    <cellStyle name="s_GC001-China-Oct06" xfId="1354"/>
    <cellStyle name="s_Hist Graph" xfId="1355"/>
    <cellStyle name="s_Hist Graph 2" xfId="1356"/>
    <cellStyle name="s_Hist Graph_1" xfId="1357"/>
    <cellStyle name="s_Hist Graph_1 2" xfId="1358"/>
    <cellStyle name="s_Hist Graph_1_Aing report" xfId="1359"/>
    <cellStyle name="s_Hist Graph_1_AR" xfId="1360"/>
    <cellStyle name="s_Hist Graph_1_Base HC" xfId="1361"/>
    <cellStyle name="s_Hist Graph_1_Base P&amp;L" xfId="1362"/>
    <cellStyle name="s_Hist Graph_1_Capex" xfId="1363"/>
    <cellStyle name="s_Hist Graph_1_China as on Dec 31 2008" xfId="1364"/>
    <cellStyle name="s_Hist Graph_1_Customer Details" xfId="1365"/>
    <cellStyle name="s_Hist Graph_1_Eco Metrics" xfId="1366"/>
    <cellStyle name="s_Hist Graph_1_GC001-China-Aug06" xfId="1367"/>
    <cellStyle name="s_Hist Graph_1_GC001-China-July06" xfId="1368"/>
    <cellStyle name="s_Hist Graph_1_GC001-China-Oct06" xfId="1369"/>
    <cellStyle name="s_Hist Graph_1_Pipeline" xfId="1370"/>
    <cellStyle name="s_Hist Graph_1_Pullbacks" xfId="1371"/>
    <cellStyle name="s_Hist Graph_2" xfId="1372"/>
    <cellStyle name="s_Hist Graph_2 2" xfId="1373"/>
    <cellStyle name="s_Hist Graph_2_Aing report" xfId="1374"/>
    <cellStyle name="s_Hist Graph_2_AR" xfId="1375"/>
    <cellStyle name="s_Hist Graph_2_Base HC" xfId="1376"/>
    <cellStyle name="s_Hist Graph_2_Base P&amp;L" xfId="1377"/>
    <cellStyle name="s_Hist Graph_2_Capex" xfId="1378"/>
    <cellStyle name="s_Hist Graph_2_China as on Dec 31 2008" xfId="1379"/>
    <cellStyle name="s_Hist Graph_2_Customer Details" xfId="1380"/>
    <cellStyle name="s_Hist Graph_2_Eco Metrics" xfId="1381"/>
    <cellStyle name="s_Hist Graph_2_GC001-China-Aug06" xfId="1382"/>
    <cellStyle name="s_Hist Graph_2_GC001-China-July06" xfId="1383"/>
    <cellStyle name="s_Hist Graph_2_GC001-China-Oct06" xfId="1384"/>
    <cellStyle name="s_Hist Graph_2_Pipeline" xfId="1385"/>
    <cellStyle name="s_Hist Graph_2_Pullbacks" xfId="1386"/>
    <cellStyle name="s_Hist Graph_Aing report" xfId="1387"/>
    <cellStyle name="s_Hist Graph_AR" xfId="1388"/>
    <cellStyle name="s_Hist Graph_Base HC" xfId="1389"/>
    <cellStyle name="s_Hist Graph_Base P&amp;L" xfId="1390"/>
    <cellStyle name="s_Hist Graph_Capex" xfId="1391"/>
    <cellStyle name="s_Hist Graph_China as on Dec 31 2008" xfId="1392"/>
    <cellStyle name="s_Hist Graph_Customer Details" xfId="1393"/>
    <cellStyle name="s_Hist Graph_Eco Metrics" xfId="1394"/>
    <cellStyle name="s_Hist Graph_GC001-China-Aug06" xfId="1395"/>
    <cellStyle name="s_Hist Graph_GC001-China-July06" xfId="1396"/>
    <cellStyle name="s_Hist Graph_GC001-China-Oct06" xfId="1397"/>
    <cellStyle name="s_Hist Graph_Pipeline" xfId="1398"/>
    <cellStyle name="s_Hist Graph_Pullbacks" xfId="1399"/>
    <cellStyle name="s_Hist Inputs" xfId="1400"/>
    <cellStyle name="s_Hist Inputs (2)" xfId="1401"/>
    <cellStyle name="s_Hist Inputs (2) 2" xfId="1402"/>
    <cellStyle name="s_Hist Inputs (2)_1" xfId="1403"/>
    <cellStyle name="s_Hist Inputs (2)_1 2" xfId="1404"/>
    <cellStyle name="s_Hist Inputs (2)_1_Aing report" xfId="1405"/>
    <cellStyle name="s_Hist Inputs (2)_1_AR" xfId="1406"/>
    <cellStyle name="s_Hist Inputs (2)_1_Base HC" xfId="1407"/>
    <cellStyle name="s_Hist Inputs (2)_1_Base P&amp;L" xfId="1408"/>
    <cellStyle name="s_Hist Inputs (2)_1_Capex" xfId="1409"/>
    <cellStyle name="s_Hist Inputs (2)_1_China as on Dec 31 2008" xfId="1410"/>
    <cellStyle name="s_Hist Inputs (2)_1_Customer Details" xfId="1411"/>
    <cellStyle name="s_Hist Inputs (2)_1_Eco Metrics" xfId="1412"/>
    <cellStyle name="s_Hist Inputs (2)_1_GC001-China-Aug06" xfId="1413"/>
    <cellStyle name="s_Hist Inputs (2)_1_GC001-China-July06" xfId="1414"/>
    <cellStyle name="s_Hist Inputs (2)_1_GC001-China-Oct06" xfId="1415"/>
    <cellStyle name="s_Hist Inputs (2)_1_Pipeline" xfId="1416"/>
    <cellStyle name="s_Hist Inputs (2)_1_Pullbacks" xfId="1417"/>
    <cellStyle name="s_Hist Inputs (2)_Aing report" xfId="1418"/>
    <cellStyle name="s_Hist Inputs (2)_AR" xfId="1419"/>
    <cellStyle name="s_Hist Inputs (2)_Base HC" xfId="1420"/>
    <cellStyle name="s_Hist Inputs (2)_Base P&amp;L" xfId="1421"/>
    <cellStyle name="s_Hist Inputs (2)_Capex" xfId="1422"/>
    <cellStyle name="s_Hist Inputs (2)_China as on Dec 31 2008" xfId="1423"/>
    <cellStyle name="s_Hist Inputs (2)_Customer Details" xfId="1424"/>
    <cellStyle name="s_Hist Inputs (2)_Eco Metrics" xfId="1425"/>
    <cellStyle name="s_Hist Inputs (2)_GC001-China-Aug06" xfId="1426"/>
    <cellStyle name="s_Hist Inputs (2)_GC001-China-July06" xfId="1427"/>
    <cellStyle name="s_Hist Inputs (2)_GC001-China-Oct06" xfId="1428"/>
    <cellStyle name="s_Hist Inputs (2)_Pipeline" xfId="1429"/>
    <cellStyle name="s_Hist Inputs (2)_Pullbacks" xfId="1430"/>
    <cellStyle name="s_Hist Inputs 2" xfId="1431"/>
    <cellStyle name="s_Hist Inputs 3" xfId="1432"/>
    <cellStyle name="s_Hist Inputs 4" xfId="1433"/>
    <cellStyle name="s_Hist Inputs 5" xfId="1434"/>
    <cellStyle name="s_Hist Inputs_1" xfId="1435"/>
    <cellStyle name="s_Hist Inputs_1 2" xfId="1436"/>
    <cellStyle name="s_Hist Inputs_1_Aing report" xfId="1437"/>
    <cellStyle name="s_Hist Inputs_1_AM0909" xfId="1438"/>
    <cellStyle name="s_Hist Inputs_1_AM0909 2" xfId="1439"/>
    <cellStyle name="s_Hist Inputs_1_AM0909_Aing report" xfId="1440"/>
    <cellStyle name="s_Hist Inputs_1_AM0909_AR" xfId="1441"/>
    <cellStyle name="s_Hist Inputs_1_AM0909_Base HC" xfId="1442"/>
    <cellStyle name="s_Hist Inputs_1_AM0909_Base P&amp;L" xfId="1443"/>
    <cellStyle name="s_Hist Inputs_1_AM0909_Capex" xfId="1444"/>
    <cellStyle name="s_Hist Inputs_1_AM0909_China as on Dec 31 2008" xfId="1445"/>
    <cellStyle name="s_Hist Inputs_1_AM0909_Customer Details" xfId="1446"/>
    <cellStyle name="s_Hist Inputs_1_AM0909_Eco Metrics" xfId="1447"/>
    <cellStyle name="s_Hist Inputs_1_AM0909_GC001-China-Aug06" xfId="1448"/>
    <cellStyle name="s_Hist Inputs_1_AM0909_GC001-China-July06" xfId="1449"/>
    <cellStyle name="s_Hist Inputs_1_AM0909_GC001-China-Oct06" xfId="1450"/>
    <cellStyle name="s_Hist Inputs_1_AM0909_Pipeline" xfId="1451"/>
    <cellStyle name="s_Hist Inputs_1_AM0909_Pullbacks" xfId="1452"/>
    <cellStyle name="s_Hist Inputs_1_AR" xfId="1453"/>
    <cellStyle name="s_Hist Inputs_1_Base HC" xfId="1454"/>
    <cellStyle name="s_Hist Inputs_1_Base P&amp;L" xfId="1455"/>
    <cellStyle name="s_Hist Inputs_1_Capex" xfId="1456"/>
    <cellStyle name="s_Hist Inputs_1_China as on Dec 31 2008" xfId="1457"/>
    <cellStyle name="s_Hist Inputs_1_Customer Details" xfId="1458"/>
    <cellStyle name="s_Hist Inputs_1_Eco Metrics" xfId="1459"/>
    <cellStyle name="s_Hist Inputs_1_GC001-China-Aug06" xfId="1460"/>
    <cellStyle name="s_Hist Inputs_1_GC001-China-July06" xfId="1461"/>
    <cellStyle name="s_Hist Inputs_1_GC001-China-Oct06" xfId="1462"/>
    <cellStyle name="s_Hist Inputs_1_Pipeline" xfId="1463"/>
    <cellStyle name="s_Hist Inputs_1_Pullbacks" xfId="1464"/>
    <cellStyle name="s_Hist Inputs_2" xfId="1465"/>
    <cellStyle name="s_Hist Inputs_2 2" xfId="1466"/>
    <cellStyle name="s_Hist Inputs_2_Aing report" xfId="1467"/>
    <cellStyle name="s_Hist Inputs_2_AR" xfId="1468"/>
    <cellStyle name="s_Hist Inputs_2_Base HC" xfId="1469"/>
    <cellStyle name="s_Hist Inputs_2_Base P&amp;L" xfId="1470"/>
    <cellStyle name="s_Hist Inputs_2_Capex" xfId="1471"/>
    <cellStyle name="s_Hist Inputs_2_China as on Dec 31 2008" xfId="1472"/>
    <cellStyle name="s_Hist Inputs_2_Customer Details" xfId="1473"/>
    <cellStyle name="s_Hist Inputs_2_Eco Metrics" xfId="1474"/>
    <cellStyle name="s_Hist Inputs_2_GC001-China-Aug06" xfId="1475"/>
    <cellStyle name="s_Hist Inputs_2_GC001-China-July06" xfId="1476"/>
    <cellStyle name="s_Hist Inputs_2_GC001-China-Oct06" xfId="1477"/>
    <cellStyle name="s_Hist Inputs_2_Pipeline" xfId="1478"/>
    <cellStyle name="s_Hist Inputs_2_Pullbacks" xfId="1479"/>
    <cellStyle name="s_Hist Inputs_Aing report" xfId="1480"/>
    <cellStyle name="s_Hist Inputs_AM0909" xfId="1481"/>
    <cellStyle name="s_Hist Inputs_AM0909 2" xfId="1482"/>
    <cellStyle name="s_Hist Inputs_AM0909_Aing report" xfId="1483"/>
    <cellStyle name="s_Hist Inputs_AM0909_AR" xfId="1484"/>
    <cellStyle name="s_Hist Inputs_AM0909_Base HC" xfId="1485"/>
    <cellStyle name="s_Hist Inputs_AM0909_Base P&amp;L" xfId="1486"/>
    <cellStyle name="s_Hist Inputs_AM0909_Capex" xfId="1487"/>
    <cellStyle name="s_Hist Inputs_AM0909_China as on Dec 31 2008" xfId="1488"/>
    <cellStyle name="s_Hist Inputs_AM0909_Customer Details" xfId="1489"/>
    <cellStyle name="s_Hist Inputs_AM0909_Eco Metrics" xfId="1490"/>
    <cellStyle name="s_Hist Inputs_AM0909_GC001-China-Aug06" xfId="1491"/>
    <cellStyle name="s_Hist Inputs_AM0909_GC001-China-July06" xfId="1492"/>
    <cellStyle name="s_Hist Inputs_AM0909_GC001-China-Oct06" xfId="1493"/>
    <cellStyle name="s_Hist Inputs_AM0909_Pipeline" xfId="1494"/>
    <cellStyle name="s_Hist Inputs_AM0909_Pullbacks" xfId="1495"/>
    <cellStyle name="s_Hist Inputs_AR" xfId="1496"/>
    <cellStyle name="s_Hist Inputs_Base HC" xfId="1497"/>
    <cellStyle name="s_Hist Inputs_Base P&amp;L" xfId="1498"/>
    <cellStyle name="s_Hist Inputs_Capex" xfId="1499"/>
    <cellStyle name="s_Hist Inputs_China as on Dec 31 2008" xfId="1500"/>
    <cellStyle name="s_Hist Inputs_Customer Details" xfId="1501"/>
    <cellStyle name="s_Hist Inputs_Eco Metrics" xfId="1502"/>
    <cellStyle name="s_Hist Inputs_GC001-China-Aug06" xfId="1503"/>
    <cellStyle name="s_Hist Inputs_GC001-China-July06" xfId="1504"/>
    <cellStyle name="s_Hist Inputs_GC001-China-Oct06" xfId="1505"/>
    <cellStyle name="s_Hist Inputs_Pipeline" xfId="1506"/>
    <cellStyle name="s_Hist Inputs_Pullbacks" xfId="1507"/>
    <cellStyle name="s_IPO" xfId="1508"/>
    <cellStyle name="s_IPO 2" xfId="1509"/>
    <cellStyle name="s_IPO_Aing report" xfId="1510"/>
    <cellStyle name="s_IPO_AR" xfId="1511"/>
    <cellStyle name="s_IPO_Base HC" xfId="1512"/>
    <cellStyle name="s_IPO_Base P&amp;L" xfId="1513"/>
    <cellStyle name="s_IPO_Capex" xfId="1514"/>
    <cellStyle name="s_IPO_China as on Dec 31 2008" xfId="1515"/>
    <cellStyle name="s_IPO_Customer Details" xfId="1516"/>
    <cellStyle name="s_IPO_Eco Metrics" xfId="1517"/>
    <cellStyle name="s_IPO_GC001-China-Aug06" xfId="1518"/>
    <cellStyle name="s_IPO_GC001-China-July06" xfId="1519"/>
    <cellStyle name="s_IPO_GC001-China-Oct06" xfId="1520"/>
    <cellStyle name="s_IPO_Pipeline" xfId="1521"/>
    <cellStyle name="s_IPO_Pullbacks" xfId="1522"/>
    <cellStyle name="s_LambSum_link_a" xfId="1523"/>
    <cellStyle name="s_LambSum_link_a 2" xfId="1524"/>
    <cellStyle name="s_LambSum_link_a_Aing report" xfId="1525"/>
    <cellStyle name="s_LambSum_link_a_AR" xfId="1526"/>
    <cellStyle name="s_LambSum_link_a_Base HC" xfId="1527"/>
    <cellStyle name="s_LambSum_link_a_Base P&amp;L" xfId="1528"/>
    <cellStyle name="s_LambSum_link_a_Capex" xfId="1529"/>
    <cellStyle name="s_LambSum_link_a_China as on Dec 31 2008" xfId="1530"/>
    <cellStyle name="s_LambSum_link_a_Customer Details" xfId="1531"/>
    <cellStyle name="s_LambSum_link_a_Eco Metrics" xfId="1532"/>
    <cellStyle name="s_LambSum_link_a_GC001-China-Aug06" xfId="1533"/>
    <cellStyle name="s_LambSum_link_a_GC001-China-July06" xfId="1534"/>
    <cellStyle name="s_LambSum_link_a_GC001-China-Oct06" xfId="1535"/>
    <cellStyle name="s_LambSum_link_a_Pipeline" xfId="1536"/>
    <cellStyle name="s_LambSum_link_a_Pullbacks" xfId="1537"/>
    <cellStyle name="s_LBO" xfId="1538"/>
    <cellStyle name="s_LBO 2" xfId="1539"/>
    <cellStyle name="s_LBO IRR" xfId="1540"/>
    <cellStyle name="s_LBO IRR 2" xfId="1541"/>
    <cellStyle name="s_LBO IRR_1" xfId="1542"/>
    <cellStyle name="s_LBO IRR_1 2" xfId="1543"/>
    <cellStyle name="s_LBO IRR_1_Aing report" xfId="1544"/>
    <cellStyle name="s_LBO IRR_1_AR" xfId="1545"/>
    <cellStyle name="s_LBO IRR_1_Base HC" xfId="1546"/>
    <cellStyle name="s_LBO IRR_1_Base P&amp;L" xfId="1547"/>
    <cellStyle name="s_LBO IRR_1_Capex" xfId="1548"/>
    <cellStyle name="s_LBO IRR_1_China as on Dec 31 2008" xfId="1549"/>
    <cellStyle name="s_LBO IRR_1_Customer Details" xfId="1550"/>
    <cellStyle name="s_LBO IRR_1_Eco Metrics" xfId="1551"/>
    <cellStyle name="s_LBO IRR_1_GC001-China-Aug06" xfId="1552"/>
    <cellStyle name="s_LBO IRR_1_GC001-China-July06" xfId="1553"/>
    <cellStyle name="s_LBO IRR_1_GC001-China-Oct06" xfId="1554"/>
    <cellStyle name="s_LBO IRR_1_Pipeline" xfId="1555"/>
    <cellStyle name="s_LBO IRR_1_Pullbacks" xfId="1556"/>
    <cellStyle name="s_LBO IRR_2" xfId="1557"/>
    <cellStyle name="s_LBO IRR_2 2" xfId="1558"/>
    <cellStyle name="s_LBO IRR_2_Aing report" xfId="1559"/>
    <cellStyle name="s_LBO IRR_2_AR" xfId="1560"/>
    <cellStyle name="s_LBO IRR_2_Base HC" xfId="1561"/>
    <cellStyle name="s_LBO IRR_2_Base P&amp;L" xfId="1562"/>
    <cellStyle name="s_LBO IRR_2_Capex" xfId="1563"/>
    <cellStyle name="s_LBO IRR_2_China as on Dec 31 2008" xfId="1564"/>
    <cellStyle name="s_LBO IRR_2_Customer Details" xfId="1565"/>
    <cellStyle name="s_LBO IRR_2_Eco Metrics" xfId="1566"/>
    <cellStyle name="s_LBO IRR_2_GC001-China-Aug06" xfId="1567"/>
    <cellStyle name="s_LBO IRR_2_GC001-China-July06" xfId="1568"/>
    <cellStyle name="s_LBO IRR_2_GC001-China-Oct06" xfId="1569"/>
    <cellStyle name="s_LBO IRR_2_Pipeline" xfId="1570"/>
    <cellStyle name="s_LBO IRR_2_Pullbacks" xfId="1571"/>
    <cellStyle name="s_LBO IRR_Aing report" xfId="1572"/>
    <cellStyle name="s_LBO IRR_AR" xfId="1573"/>
    <cellStyle name="s_LBO IRR_Base HC" xfId="1574"/>
    <cellStyle name="s_LBO IRR_Base P&amp;L" xfId="1575"/>
    <cellStyle name="s_LBO IRR_Capex" xfId="1576"/>
    <cellStyle name="s_LBO IRR_China as on Dec 31 2008" xfId="1577"/>
    <cellStyle name="s_LBO IRR_Customer Details" xfId="1578"/>
    <cellStyle name="s_LBO IRR_Eco Metrics" xfId="1579"/>
    <cellStyle name="s_LBO IRR_GC001-China-Aug06" xfId="1580"/>
    <cellStyle name="s_LBO IRR_GC001-China-July06" xfId="1581"/>
    <cellStyle name="s_LBO IRR_GC001-China-Oct06" xfId="1582"/>
    <cellStyle name="s_LBO IRR_Pipeline" xfId="1583"/>
    <cellStyle name="s_LBO IRR_Pullbacks" xfId="1584"/>
    <cellStyle name="s_LBO Sens" xfId="1585"/>
    <cellStyle name="s_LBO Sens 2" xfId="1586"/>
    <cellStyle name="s_LBO Sens_1" xfId="1587"/>
    <cellStyle name="s_LBO Sens_1 2" xfId="1588"/>
    <cellStyle name="s_LBO Sens_1_Aing report" xfId="1589"/>
    <cellStyle name="s_LBO Sens_1_AR" xfId="1590"/>
    <cellStyle name="s_LBO Sens_1_Base HC" xfId="1591"/>
    <cellStyle name="s_LBO Sens_1_Base P&amp;L" xfId="1592"/>
    <cellStyle name="s_LBO Sens_1_Capex" xfId="1593"/>
    <cellStyle name="s_LBO Sens_1_China as on Dec 31 2008" xfId="1594"/>
    <cellStyle name="s_LBO Sens_1_Customer Details" xfId="1595"/>
    <cellStyle name="s_LBO Sens_1_Eco Metrics" xfId="1596"/>
    <cellStyle name="s_LBO Sens_1_GC001-China-Aug06" xfId="1597"/>
    <cellStyle name="s_LBO Sens_1_GC001-China-July06" xfId="1598"/>
    <cellStyle name="s_LBO Sens_1_GC001-China-Oct06" xfId="1599"/>
    <cellStyle name="s_LBO Sens_1_Pipeline" xfId="1600"/>
    <cellStyle name="s_LBO Sens_1_Pullbacks" xfId="1601"/>
    <cellStyle name="s_LBO Sens_2" xfId="1602"/>
    <cellStyle name="s_LBO Sens_2 2" xfId="1603"/>
    <cellStyle name="s_LBO Sens_2_Aing report" xfId="1604"/>
    <cellStyle name="s_LBO Sens_2_AR" xfId="1605"/>
    <cellStyle name="s_LBO Sens_2_Base HC" xfId="1606"/>
    <cellStyle name="s_LBO Sens_2_Base P&amp;L" xfId="1607"/>
    <cellStyle name="s_LBO Sens_2_Capex" xfId="1608"/>
    <cellStyle name="s_LBO Sens_2_China as on Dec 31 2008" xfId="1609"/>
    <cellStyle name="s_LBO Sens_2_Customer Details" xfId="1610"/>
    <cellStyle name="s_LBO Sens_2_Eco Metrics" xfId="1611"/>
    <cellStyle name="s_LBO Sens_2_GC001-China-Aug06" xfId="1612"/>
    <cellStyle name="s_LBO Sens_2_GC001-China-July06" xfId="1613"/>
    <cellStyle name="s_LBO Sens_2_GC001-China-Oct06" xfId="1614"/>
    <cellStyle name="s_LBO Sens_2_Pipeline" xfId="1615"/>
    <cellStyle name="s_LBO Sens_2_Pullbacks" xfId="1616"/>
    <cellStyle name="s_LBO Sens_Aing report" xfId="1617"/>
    <cellStyle name="s_LBO Sens_AR" xfId="1618"/>
    <cellStyle name="s_LBO Sens_Base HC" xfId="1619"/>
    <cellStyle name="s_LBO Sens_Base P&amp;L" xfId="1620"/>
    <cellStyle name="s_LBO Sens_Capex" xfId="1621"/>
    <cellStyle name="s_LBO Sens_China as on Dec 31 2008" xfId="1622"/>
    <cellStyle name="s_LBO Sens_Customer Details" xfId="1623"/>
    <cellStyle name="s_LBO Sens_Eco Metrics" xfId="1624"/>
    <cellStyle name="s_LBO Sens_GC001-China-Aug06" xfId="1625"/>
    <cellStyle name="s_LBO Sens_GC001-China-July06" xfId="1626"/>
    <cellStyle name="s_LBO Sens_GC001-China-Oct06" xfId="1627"/>
    <cellStyle name="s_LBO Sens_Pipeline" xfId="1628"/>
    <cellStyle name="s_LBO Sens_Pullbacks" xfId="1629"/>
    <cellStyle name="s_LBO Summary" xfId="1630"/>
    <cellStyle name="s_LBO Summary 2" xfId="1631"/>
    <cellStyle name="s_LBO Summary_1" xfId="1632"/>
    <cellStyle name="s_LBO Summary_1 2" xfId="1633"/>
    <cellStyle name="s_LBO Summary_1_Aing report" xfId="1634"/>
    <cellStyle name="s_LBO Summary_1_AR" xfId="1635"/>
    <cellStyle name="s_LBO Summary_1_Base HC" xfId="1636"/>
    <cellStyle name="s_LBO Summary_1_Base P&amp;L" xfId="1637"/>
    <cellStyle name="s_LBO Summary_1_Capex" xfId="1638"/>
    <cellStyle name="s_LBO Summary_1_China as on Dec 31 2008" xfId="1639"/>
    <cellStyle name="s_LBO Summary_1_Customer Details" xfId="1640"/>
    <cellStyle name="s_LBO Summary_1_Eco Metrics" xfId="1641"/>
    <cellStyle name="s_LBO Summary_1_GC001-China-Aug06" xfId="1642"/>
    <cellStyle name="s_LBO Summary_1_GC001-China-July06" xfId="1643"/>
    <cellStyle name="s_LBO Summary_1_GC001-China-Oct06" xfId="1644"/>
    <cellStyle name="s_LBO Summary_1_Mary911" xfId="1645"/>
    <cellStyle name="s_LBO Summary_1_Mary911 2" xfId="1646"/>
    <cellStyle name="s_LBO Summary_1_Mary911_Aing report" xfId="1647"/>
    <cellStyle name="s_LBO Summary_1_Mary911_AR" xfId="1648"/>
    <cellStyle name="s_LBO Summary_1_Mary911_Base HC" xfId="1649"/>
    <cellStyle name="s_LBO Summary_1_Mary911_Base P&amp;L" xfId="1650"/>
    <cellStyle name="s_LBO Summary_1_Mary911_Capex" xfId="1651"/>
    <cellStyle name="s_LBO Summary_1_Mary911_China as on Dec 31 2008" xfId="1652"/>
    <cellStyle name="s_LBO Summary_1_Mary911_Customer Details" xfId="1653"/>
    <cellStyle name="s_LBO Summary_1_Mary911_Eco Metrics" xfId="1654"/>
    <cellStyle name="s_LBO Summary_1_Mary911_GC001-China-Aug06" xfId="1655"/>
    <cellStyle name="s_LBO Summary_1_Mary911_GC001-China-July06" xfId="1656"/>
    <cellStyle name="s_LBO Summary_1_Mary911_GC001-China-Oct06" xfId="1657"/>
    <cellStyle name="s_LBO Summary_1_Mary911_Pipeline" xfId="1658"/>
    <cellStyle name="s_LBO Summary_1_Mary911_Pullbacks" xfId="1659"/>
    <cellStyle name="s_LBO Summary_1_mona0915a" xfId="1660"/>
    <cellStyle name="s_LBO Summary_1_mona0915a 2" xfId="1661"/>
    <cellStyle name="s_LBO Summary_1_mona0915a_Aing report" xfId="1662"/>
    <cellStyle name="s_LBO Summary_1_mona0915a_AR" xfId="1663"/>
    <cellStyle name="s_LBO Summary_1_mona0915a_Base HC" xfId="1664"/>
    <cellStyle name="s_LBO Summary_1_mona0915a_Base P&amp;L" xfId="1665"/>
    <cellStyle name="s_LBO Summary_1_mona0915a_Capex" xfId="1666"/>
    <cellStyle name="s_LBO Summary_1_mona0915a_China as on Dec 31 2008" xfId="1667"/>
    <cellStyle name="s_LBO Summary_1_mona0915a_Customer Details" xfId="1668"/>
    <cellStyle name="s_LBO Summary_1_mona0915a_Eco Metrics" xfId="1669"/>
    <cellStyle name="s_LBO Summary_1_mona0915a_GC001-China-Aug06" xfId="1670"/>
    <cellStyle name="s_LBO Summary_1_mona0915a_GC001-China-July06" xfId="1671"/>
    <cellStyle name="s_LBO Summary_1_mona0915a_GC001-China-Oct06" xfId="1672"/>
    <cellStyle name="s_LBO Summary_1_mona0915a_Pipeline" xfId="1673"/>
    <cellStyle name="s_LBO Summary_1_mona0915a_Pullbacks" xfId="1674"/>
    <cellStyle name="s_LBO Summary_1_mona0915b" xfId="1675"/>
    <cellStyle name="s_LBO Summary_1_mona0915b 2" xfId="1676"/>
    <cellStyle name="s_LBO Summary_1_mona0915b_Aing report" xfId="1677"/>
    <cellStyle name="s_LBO Summary_1_mona0915b_AR" xfId="1678"/>
    <cellStyle name="s_LBO Summary_1_mona0915b_Base HC" xfId="1679"/>
    <cellStyle name="s_LBO Summary_1_mona0915b_Base P&amp;L" xfId="1680"/>
    <cellStyle name="s_LBO Summary_1_mona0915b_Capex" xfId="1681"/>
    <cellStyle name="s_LBO Summary_1_mona0915b_China as on Dec 31 2008" xfId="1682"/>
    <cellStyle name="s_LBO Summary_1_mona0915b_Customer Details" xfId="1683"/>
    <cellStyle name="s_LBO Summary_1_mona0915b_Eco Metrics" xfId="1684"/>
    <cellStyle name="s_LBO Summary_1_mona0915b_GC001-China-Aug06" xfId="1685"/>
    <cellStyle name="s_LBO Summary_1_mona0915b_GC001-China-July06" xfId="1686"/>
    <cellStyle name="s_LBO Summary_1_mona0915b_GC001-China-Oct06" xfId="1687"/>
    <cellStyle name="s_LBO Summary_1_mona0915b_Pipeline" xfId="1688"/>
    <cellStyle name="s_LBO Summary_1_mona0915b_Pullbacks" xfId="1689"/>
    <cellStyle name="s_LBO Summary_1_Pipeline" xfId="1690"/>
    <cellStyle name="s_LBO Summary_1_Pullbacks" xfId="1691"/>
    <cellStyle name="s_LBO Summary_2" xfId="1692"/>
    <cellStyle name="s_LBO Summary_2 2" xfId="1693"/>
    <cellStyle name="s_LBO Summary_2_Aing report" xfId="1694"/>
    <cellStyle name="s_LBO Summary_2_AM0909" xfId="1695"/>
    <cellStyle name="s_LBO Summary_2_AM0909 2" xfId="1696"/>
    <cellStyle name="s_LBO Summary_2_AM0909_Aing report" xfId="1697"/>
    <cellStyle name="s_LBO Summary_2_AM0909_AR" xfId="1698"/>
    <cellStyle name="s_LBO Summary_2_AM0909_Base HC" xfId="1699"/>
    <cellStyle name="s_LBO Summary_2_AM0909_Base P&amp;L" xfId="1700"/>
    <cellStyle name="s_LBO Summary_2_AM0909_Capex" xfId="1701"/>
    <cellStyle name="s_LBO Summary_2_AM0909_China as on Dec 31 2008" xfId="1702"/>
    <cellStyle name="s_LBO Summary_2_AM0909_Customer Details" xfId="1703"/>
    <cellStyle name="s_LBO Summary_2_AM0909_Eco Metrics" xfId="1704"/>
    <cellStyle name="s_LBO Summary_2_AM0909_GC001-China-Aug06" xfId="1705"/>
    <cellStyle name="s_LBO Summary_2_AM0909_GC001-China-July06" xfId="1706"/>
    <cellStyle name="s_LBO Summary_2_AM0909_GC001-China-Oct06" xfId="1707"/>
    <cellStyle name="s_LBO Summary_2_AM0909_Pipeline" xfId="1708"/>
    <cellStyle name="s_LBO Summary_2_AM0909_Pullbacks" xfId="1709"/>
    <cellStyle name="s_LBO Summary_2_AR" xfId="1710"/>
    <cellStyle name="s_LBO Summary_2_Base HC" xfId="1711"/>
    <cellStyle name="s_LBO Summary_2_Base P&amp;L" xfId="1712"/>
    <cellStyle name="s_LBO Summary_2_Capex" xfId="1713"/>
    <cellStyle name="s_LBO Summary_2_China as on Dec 31 2008" xfId="1714"/>
    <cellStyle name="s_LBO Summary_2_Customer Details" xfId="1715"/>
    <cellStyle name="s_LBO Summary_2_Eco Metrics" xfId="1716"/>
    <cellStyle name="s_LBO Summary_2_GC001-China-Aug06" xfId="1717"/>
    <cellStyle name="s_LBO Summary_2_GC001-China-July06" xfId="1718"/>
    <cellStyle name="s_LBO Summary_2_GC001-China-Oct06" xfId="1719"/>
    <cellStyle name="s_LBO Summary_2_Pipeline" xfId="1720"/>
    <cellStyle name="s_LBO Summary_2_Pullbacks" xfId="1721"/>
    <cellStyle name="s_LBO Summary_Aing report" xfId="1722"/>
    <cellStyle name="s_LBO Summary_AM0909" xfId="1723"/>
    <cellStyle name="s_LBO Summary_AM0909 2" xfId="1724"/>
    <cellStyle name="s_LBO Summary_AM0909_Aing report" xfId="1725"/>
    <cellStyle name="s_LBO Summary_AM0909_AR" xfId="1726"/>
    <cellStyle name="s_LBO Summary_AM0909_Base HC" xfId="1727"/>
    <cellStyle name="s_LBO Summary_AM0909_Base P&amp;L" xfId="1728"/>
    <cellStyle name="s_LBO Summary_AM0909_Capex" xfId="1729"/>
    <cellStyle name="s_LBO Summary_AM0909_China as on Dec 31 2008" xfId="1730"/>
    <cellStyle name="s_LBO Summary_AM0909_Customer Details" xfId="1731"/>
    <cellStyle name="s_LBO Summary_AM0909_Eco Metrics" xfId="1732"/>
    <cellStyle name="s_LBO Summary_AM0909_GC001-China-Aug06" xfId="1733"/>
    <cellStyle name="s_LBO Summary_AM0909_GC001-China-July06" xfId="1734"/>
    <cellStyle name="s_LBO Summary_AM0909_GC001-China-Oct06" xfId="1735"/>
    <cellStyle name="s_LBO Summary_AM0909_Pipeline" xfId="1736"/>
    <cellStyle name="s_LBO Summary_AM0909_Pullbacks" xfId="1737"/>
    <cellStyle name="s_LBO Summary_AR" xfId="1738"/>
    <cellStyle name="s_LBO Summary_Base HC" xfId="1739"/>
    <cellStyle name="s_LBO Summary_Base P&amp;L" xfId="1740"/>
    <cellStyle name="s_LBO Summary_Capex" xfId="1741"/>
    <cellStyle name="s_LBO Summary_China as on Dec 31 2008" xfId="1742"/>
    <cellStyle name="s_LBO Summary_Customer Details" xfId="1743"/>
    <cellStyle name="s_LBO Summary_Eco Metrics" xfId="1744"/>
    <cellStyle name="s_LBO Summary_GC001-China-Aug06" xfId="1745"/>
    <cellStyle name="s_LBO Summary_GC001-China-July06" xfId="1746"/>
    <cellStyle name="s_LBO Summary_GC001-China-Oct06" xfId="1747"/>
    <cellStyle name="s_LBO Summary_Mary911" xfId="1748"/>
    <cellStyle name="s_LBO Summary_Mary911 2" xfId="1749"/>
    <cellStyle name="s_LBO Summary_Mary911_Aing report" xfId="1750"/>
    <cellStyle name="s_LBO Summary_Mary911_AR" xfId="1751"/>
    <cellStyle name="s_LBO Summary_Mary911_Base HC" xfId="1752"/>
    <cellStyle name="s_LBO Summary_Mary911_Base P&amp;L" xfId="1753"/>
    <cellStyle name="s_LBO Summary_Mary911_Capex" xfId="1754"/>
    <cellStyle name="s_LBO Summary_Mary911_China as on Dec 31 2008" xfId="1755"/>
    <cellStyle name="s_LBO Summary_Mary911_Customer Details" xfId="1756"/>
    <cellStyle name="s_LBO Summary_Mary911_Eco Metrics" xfId="1757"/>
    <cellStyle name="s_LBO Summary_Mary911_GC001-China-Aug06" xfId="1758"/>
    <cellStyle name="s_LBO Summary_Mary911_GC001-China-July06" xfId="1759"/>
    <cellStyle name="s_LBO Summary_Mary911_GC001-China-Oct06" xfId="1760"/>
    <cellStyle name="s_LBO Summary_Mary911_Pipeline" xfId="1761"/>
    <cellStyle name="s_LBO Summary_Mary911_Pullbacks" xfId="1762"/>
    <cellStyle name="s_LBO Summary_mona0915a" xfId="1763"/>
    <cellStyle name="s_LBO Summary_mona0915a 2" xfId="1764"/>
    <cellStyle name="s_LBO Summary_mona0915a_Aing report" xfId="1765"/>
    <cellStyle name="s_LBO Summary_mona0915a_AR" xfId="1766"/>
    <cellStyle name="s_LBO Summary_mona0915a_Base HC" xfId="1767"/>
    <cellStyle name="s_LBO Summary_mona0915a_Base P&amp;L" xfId="1768"/>
    <cellStyle name="s_LBO Summary_mona0915a_Capex" xfId="1769"/>
    <cellStyle name="s_LBO Summary_mona0915a_China as on Dec 31 2008" xfId="1770"/>
    <cellStyle name="s_LBO Summary_mona0915a_Customer Details" xfId="1771"/>
    <cellStyle name="s_LBO Summary_mona0915a_Eco Metrics" xfId="1772"/>
    <cellStyle name="s_LBO Summary_mona0915a_GC001-China-Aug06" xfId="1773"/>
    <cellStyle name="s_LBO Summary_mona0915a_GC001-China-July06" xfId="1774"/>
    <cellStyle name="s_LBO Summary_mona0915a_GC001-China-Oct06" xfId="1775"/>
    <cellStyle name="s_LBO Summary_mona0915a_Pipeline" xfId="1776"/>
    <cellStyle name="s_LBO Summary_mona0915a_Pullbacks" xfId="1777"/>
    <cellStyle name="s_LBO Summary_mona0915b" xfId="1778"/>
    <cellStyle name="s_LBO Summary_mona0915b 2" xfId="1779"/>
    <cellStyle name="s_LBO Summary_mona0915b_Aing report" xfId="1780"/>
    <cellStyle name="s_LBO Summary_mona0915b_AR" xfId="1781"/>
    <cellStyle name="s_LBO Summary_mona0915b_Base HC" xfId="1782"/>
    <cellStyle name="s_LBO Summary_mona0915b_Base P&amp;L" xfId="1783"/>
    <cellStyle name="s_LBO Summary_mona0915b_Capex" xfId="1784"/>
    <cellStyle name="s_LBO Summary_mona0915b_China as on Dec 31 2008" xfId="1785"/>
    <cellStyle name="s_LBO Summary_mona0915b_Customer Details" xfId="1786"/>
    <cellStyle name="s_LBO Summary_mona0915b_Eco Metrics" xfId="1787"/>
    <cellStyle name="s_LBO Summary_mona0915b_GC001-China-Aug06" xfId="1788"/>
    <cellStyle name="s_LBO Summary_mona0915b_GC001-China-July06" xfId="1789"/>
    <cellStyle name="s_LBO Summary_mona0915b_GC001-China-Oct06" xfId="1790"/>
    <cellStyle name="s_LBO Summary_mona0915b_Pipeline" xfId="1791"/>
    <cellStyle name="s_LBO Summary_mona0915b_Pullbacks" xfId="1792"/>
    <cellStyle name="s_LBO Summary_Pipeline" xfId="1793"/>
    <cellStyle name="s_LBO Summary_Pullbacks" xfId="1794"/>
    <cellStyle name="s_LBO_1" xfId="1795"/>
    <cellStyle name="s_LBO_1 2" xfId="1796"/>
    <cellStyle name="s_LBO_1_Aing report" xfId="1797"/>
    <cellStyle name="s_LBO_1_AR" xfId="1798"/>
    <cellStyle name="s_LBO_1_Base HC" xfId="1799"/>
    <cellStyle name="s_LBO_1_Base P&amp;L" xfId="1800"/>
    <cellStyle name="s_LBO_1_Capex" xfId="1801"/>
    <cellStyle name="s_LBO_1_China as on Dec 31 2008" xfId="1802"/>
    <cellStyle name="s_LBO_1_Customer Details" xfId="1803"/>
    <cellStyle name="s_LBO_1_Eco Metrics" xfId="1804"/>
    <cellStyle name="s_LBO_1_GC001-China-Aug06" xfId="1805"/>
    <cellStyle name="s_LBO_1_GC001-China-July06" xfId="1806"/>
    <cellStyle name="s_LBO_1_GC001-China-Oct06" xfId="1807"/>
    <cellStyle name="s_LBO_1_Pipeline" xfId="1808"/>
    <cellStyle name="s_LBO_1_Pullbacks" xfId="1809"/>
    <cellStyle name="s_LBO_2" xfId="1810"/>
    <cellStyle name="s_LBO_2 2" xfId="1811"/>
    <cellStyle name="s_LBO_2_Aing report" xfId="1812"/>
    <cellStyle name="s_LBO_2_AR" xfId="1813"/>
    <cellStyle name="s_LBO_2_Base HC" xfId="1814"/>
    <cellStyle name="s_LBO_2_Base P&amp;L" xfId="1815"/>
    <cellStyle name="s_LBO_2_Capex" xfId="1816"/>
    <cellStyle name="s_LBO_2_China as on Dec 31 2008" xfId="1817"/>
    <cellStyle name="s_LBO_2_Customer Details" xfId="1818"/>
    <cellStyle name="s_LBO_2_Eco Metrics" xfId="1819"/>
    <cellStyle name="s_LBO_2_GC001-China-Aug06" xfId="1820"/>
    <cellStyle name="s_LBO_2_GC001-China-July06" xfId="1821"/>
    <cellStyle name="s_LBO_2_GC001-China-Oct06" xfId="1822"/>
    <cellStyle name="s_LBO_2_Pipeline" xfId="1823"/>
    <cellStyle name="s_LBO_2_Pullbacks" xfId="1824"/>
    <cellStyle name="s_LBO_Aing report" xfId="1825"/>
    <cellStyle name="s_LBO_AR" xfId="1826"/>
    <cellStyle name="s_LBO_Base HC" xfId="1827"/>
    <cellStyle name="s_LBO_Base P&amp;L" xfId="1828"/>
    <cellStyle name="s_LBO_Capex" xfId="1829"/>
    <cellStyle name="s_LBO_China as on Dec 31 2008" xfId="1830"/>
    <cellStyle name="s_LBO_Customer Details" xfId="1831"/>
    <cellStyle name="s_LBO_Eco Metrics" xfId="1832"/>
    <cellStyle name="s_LBO_GC001-China-Aug06" xfId="1833"/>
    <cellStyle name="s_LBO_GC001-China-July06" xfId="1834"/>
    <cellStyle name="s_LBO_GC001-China-Oct06" xfId="1835"/>
    <cellStyle name="s_LBO_Pipeline" xfId="1836"/>
    <cellStyle name="s_LBO_Pullbacks" xfId="1837"/>
    <cellStyle name="s_Mary911" xfId="1838"/>
    <cellStyle name="s_Mary911 2" xfId="1839"/>
    <cellStyle name="s_Mary911_Aing report" xfId="1840"/>
    <cellStyle name="s_Mary911_AR" xfId="1841"/>
    <cellStyle name="s_Mary911_Base HC" xfId="1842"/>
    <cellStyle name="s_Mary911_Base P&amp;L" xfId="1843"/>
    <cellStyle name="s_Mary911_Capex" xfId="1844"/>
    <cellStyle name="s_Mary911_China as on Dec 31 2008" xfId="1845"/>
    <cellStyle name="s_Mary911_Customer Details" xfId="1846"/>
    <cellStyle name="s_Mary911_Eco Metrics" xfId="1847"/>
    <cellStyle name="s_Mary911_GC001-China-Aug06" xfId="1848"/>
    <cellStyle name="s_Mary911_GC001-China-July06" xfId="1849"/>
    <cellStyle name="s_Mary911_GC001-China-Oct06" xfId="1850"/>
    <cellStyle name="s_Mary911_Pipeline" xfId="1851"/>
    <cellStyle name="s_Mary911_Pullbacks" xfId="1852"/>
    <cellStyle name="s_Model0717" xfId="1853"/>
    <cellStyle name="s_Model0717 2" xfId="1854"/>
    <cellStyle name="s_Model0717_Aing report" xfId="1855"/>
    <cellStyle name="s_Model0717_AR" xfId="1856"/>
    <cellStyle name="s_Model0717_Base HC" xfId="1857"/>
    <cellStyle name="s_Model0717_Base P&amp;L" xfId="1858"/>
    <cellStyle name="s_Model0717_Capex" xfId="1859"/>
    <cellStyle name="s_Model0717_China as on Dec 31 2008" xfId="1860"/>
    <cellStyle name="s_Model0717_Customer Details" xfId="1861"/>
    <cellStyle name="s_Model0717_Eco Metrics" xfId="1862"/>
    <cellStyle name="s_Model0717_GC001-China-Aug06" xfId="1863"/>
    <cellStyle name="s_Model0717_GC001-China-July06" xfId="1864"/>
    <cellStyle name="s_Model0717_GC001-China-Oct06" xfId="1865"/>
    <cellStyle name="s_Model0717_Pipeline" xfId="1866"/>
    <cellStyle name="s_Model0717_Pullbacks" xfId="1867"/>
    <cellStyle name="s_PFMA Cap" xfId="1868"/>
    <cellStyle name="s_PFMA Cap 2" xfId="1869"/>
    <cellStyle name="s_PFMA Cap_1" xfId="1870"/>
    <cellStyle name="s_PFMA Cap_1 2" xfId="1871"/>
    <cellStyle name="s_PFMA Cap_1_Aing report" xfId="1872"/>
    <cellStyle name="s_PFMA Cap_1_AR" xfId="1873"/>
    <cellStyle name="s_PFMA Cap_1_Base HC" xfId="1874"/>
    <cellStyle name="s_PFMA Cap_1_Base P&amp;L" xfId="1875"/>
    <cellStyle name="s_PFMA Cap_1_Capex" xfId="1876"/>
    <cellStyle name="s_PFMA Cap_1_China as on Dec 31 2008" xfId="1877"/>
    <cellStyle name="s_PFMA Cap_1_Customer Details" xfId="1878"/>
    <cellStyle name="s_PFMA Cap_1_Eco Metrics" xfId="1879"/>
    <cellStyle name="s_PFMA Cap_1_GC001-China-Aug06" xfId="1880"/>
    <cellStyle name="s_PFMA Cap_1_GC001-China-July06" xfId="1881"/>
    <cellStyle name="s_PFMA Cap_1_GC001-China-Oct06" xfId="1882"/>
    <cellStyle name="s_PFMA Cap_1_Mary911" xfId="1883"/>
    <cellStyle name="s_PFMA Cap_1_Mary911 2" xfId="1884"/>
    <cellStyle name="s_PFMA Cap_1_Mary911_Aing report" xfId="1885"/>
    <cellStyle name="s_PFMA Cap_1_Mary911_AR" xfId="1886"/>
    <cellStyle name="s_PFMA Cap_1_Mary911_Base HC" xfId="1887"/>
    <cellStyle name="s_PFMA Cap_1_Mary911_Base P&amp;L" xfId="1888"/>
    <cellStyle name="s_PFMA Cap_1_Mary911_Capex" xfId="1889"/>
    <cellStyle name="s_PFMA Cap_1_Mary911_China as on Dec 31 2008" xfId="1890"/>
    <cellStyle name="s_PFMA Cap_1_Mary911_Customer Details" xfId="1891"/>
    <cellStyle name="s_PFMA Cap_1_Mary911_Eco Metrics" xfId="1892"/>
    <cellStyle name="s_PFMA Cap_1_Mary911_GC001-China-Aug06" xfId="1893"/>
    <cellStyle name="s_PFMA Cap_1_Mary911_GC001-China-July06" xfId="1894"/>
    <cellStyle name="s_PFMA Cap_1_Mary911_GC001-China-Oct06" xfId="1895"/>
    <cellStyle name="s_PFMA Cap_1_Mary911_Pipeline" xfId="1896"/>
    <cellStyle name="s_PFMA Cap_1_Mary911_Pullbacks" xfId="1897"/>
    <cellStyle name="s_PFMA Cap_1_mona0915a" xfId="1898"/>
    <cellStyle name="s_PFMA Cap_1_mona0915a 2" xfId="1899"/>
    <cellStyle name="s_PFMA Cap_1_mona0915a_Aing report" xfId="1900"/>
    <cellStyle name="s_PFMA Cap_1_mona0915a_AR" xfId="1901"/>
    <cellStyle name="s_PFMA Cap_1_mona0915a_Base HC" xfId="1902"/>
    <cellStyle name="s_PFMA Cap_1_mona0915a_Base P&amp;L" xfId="1903"/>
    <cellStyle name="s_PFMA Cap_1_mona0915a_Capex" xfId="1904"/>
    <cellStyle name="s_PFMA Cap_1_mona0915a_China as on Dec 31 2008" xfId="1905"/>
    <cellStyle name="s_PFMA Cap_1_mona0915a_Customer Details" xfId="1906"/>
    <cellStyle name="s_PFMA Cap_1_mona0915a_Eco Metrics" xfId="1907"/>
    <cellStyle name="s_PFMA Cap_1_mona0915a_GC001-China-Aug06" xfId="1908"/>
    <cellStyle name="s_PFMA Cap_1_mona0915a_GC001-China-July06" xfId="1909"/>
    <cellStyle name="s_PFMA Cap_1_mona0915a_GC001-China-Oct06" xfId="1910"/>
    <cellStyle name="s_PFMA Cap_1_mona0915a_Pipeline" xfId="1911"/>
    <cellStyle name="s_PFMA Cap_1_mona0915a_Pullbacks" xfId="1912"/>
    <cellStyle name="s_PFMA Cap_1_mona0915b" xfId="1913"/>
    <cellStyle name="s_PFMA Cap_1_mona0915b 2" xfId="1914"/>
    <cellStyle name="s_PFMA Cap_1_mona0915b_Aing report" xfId="1915"/>
    <cellStyle name="s_PFMA Cap_1_mona0915b_AR" xfId="1916"/>
    <cellStyle name="s_PFMA Cap_1_mona0915b_Base HC" xfId="1917"/>
    <cellStyle name="s_PFMA Cap_1_mona0915b_Base P&amp;L" xfId="1918"/>
    <cellStyle name="s_PFMA Cap_1_mona0915b_Capex" xfId="1919"/>
    <cellStyle name="s_PFMA Cap_1_mona0915b_China as on Dec 31 2008" xfId="1920"/>
    <cellStyle name="s_PFMA Cap_1_mona0915b_Customer Details" xfId="1921"/>
    <cellStyle name="s_PFMA Cap_1_mona0915b_Eco Metrics" xfId="1922"/>
    <cellStyle name="s_PFMA Cap_1_mona0915b_GC001-China-Aug06" xfId="1923"/>
    <cellStyle name="s_PFMA Cap_1_mona0915b_GC001-China-July06" xfId="1924"/>
    <cellStyle name="s_PFMA Cap_1_mona0915b_GC001-China-Oct06" xfId="1925"/>
    <cellStyle name="s_PFMA Cap_1_mona0915b_Pipeline" xfId="1926"/>
    <cellStyle name="s_PFMA Cap_1_mona0915b_Pullbacks" xfId="1927"/>
    <cellStyle name="s_PFMA Cap_1_Pipeline" xfId="1928"/>
    <cellStyle name="s_PFMA Cap_1_Pullbacks" xfId="1929"/>
    <cellStyle name="s_PFMA Cap_2" xfId="1930"/>
    <cellStyle name="s_PFMA Cap_2 2" xfId="1931"/>
    <cellStyle name="s_PFMA Cap_2_Aing report" xfId="1932"/>
    <cellStyle name="s_PFMA Cap_2_AR" xfId="1933"/>
    <cellStyle name="s_PFMA Cap_2_Base HC" xfId="1934"/>
    <cellStyle name="s_PFMA Cap_2_Base P&amp;L" xfId="1935"/>
    <cellStyle name="s_PFMA Cap_2_Capex" xfId="1936"/>
    <cellStyle name="s_PFMA Cap_2_China as on Dec 31 2008" xfId="1937"/>
    <cellStyle name="s_PFMA Cap_2_Customer Details" xfId="1938"/>
    <cellStyle name="s_PFMA Cap_2_Eco Metrics" xfId="1939"/>
    <cellStyle name="s_PFMA Cap_2_GC001-China-Aug06" xfId="1940"/>
    <cellStyle name="s_PFMA Cap_2_GC001-China-July06" xfId="1941"/>
    <cellStyle name="s_PFMA Cap_2_GC001-China-Oct06" xfId="1942"/>
    <cellStyle name="s_PFMA Cap_2_Pipeline" xfId="1943"/>
    <cellStyle name="s_PFMA Cap_2_Pullbacks" xfId="1944"/>
    <cellStyle name="s_PFMA Cap_Aing report" xfId="1945"/>
    <cellStyle name="s_PFMA Cap_AR" xfId="1946"/>
    <cellStyle name="s_PFMA Cap_Base HC" xfId="1947"/>
    <cellStyle name="s_PFMA Cap_Base P&amp;L" xfId="1948"/>
    <cellStyle name="s_PFMA Cap_Capex" xfId="1949"/>
    <cellStyle name="s_PFMA Cap_China as on Dec 31 2008" xfId="1950"/>
    <cellStyle name="s_PFMA Cap_Customer Details" xfId="1951"/>
    <cellStyle name="s_PFMA Cap_Eco Metrics" xfId="1952"/>
    <cellStyle name="s_PFMA Cap_GC001-China-Aug06" xfId="1953"/>
    <cellStyle name="s_PFMA Cap_GC001-China-July06" xfId="1954"/>
    <cellStyle name="s_PFMA Cap_GC001-China-Oct06" xfId="1955"/>
    <cellStyle name="s_PFMA Cap_Mary911" xfId="1956"/>
    <cellStyle name="s_PFMA Cap_Mary911 2" xfId="1957"/>
    <cellStyle name="s_PFMA Cap_Mary911_Aing report" xfId="1958"/>
    <cellStyle name="s_PFMA Cap_Mary911_AR" xfId="1959"/>
    <cellStyle name="s_PFMA Cap_Mary911_Base HC" xfId="1960"/>
    <cellStyle name="s_PFMA Cap_Mary911_Base P&amp;L" xfId="1961"/>
    <cellStyle name="s_PFMA Cap_Mary911_Capex" xfId="1962"/>
    <cellStyle name="s_PFMA Cap_Mary911_China as on Dec 31 2008" xfId="1963"/>
    <cellStyle name="s_PFMA Cap_Mary911_Customer Details" xfId="1964"/>
    <cellStyle name="s_PFMA Cap_Mary911_Eco Metrics" xfId="1965"/>
    <cellStyle name="s_PFMA Cap_Mary911_GC001-China-Aug06" xfId="1966"/>
    <cellStyle name="s_PFMA Cap_Mary911_GC001-China-July06" xfId="1967"/>
    <cellStyle name="s_PFMA Cap_Mary911_GC001-China-Oct06" xfId="1968"/>
    <cellStyle name="s_PFMA Cap_Mary911_Pipeline" xfId="1969"/>
    <cellStyle name="s_PFMA Cap_Mary911_Pullbacks" xfId="1970"/>
    <cellStyle name="s_PFMA Cap_mona0915a" xfId="1971"/>
    <cellStyle name="s_PFMA Cap_mona0915a 2" xfId="1972"/>
    <cellStyle name="s_PFMA Cap_mona0915a_Aing report" xfId="1973"/>
    <cellStyle name="s_PFMA Cap_mona0915a_AR" xfId="1974"/>
    <cellStyle name="s_PFMA Cap_mona0915a_Base HC" xfId="1975"/>
    <cellStyle name="s_PFMA Cap_mona0915a_Base P&amp;L" xfId="1976"/>
    <cellStyle name="s_PFMA Cap_mona0915a_Capex" xfId="1977"/>
    <cellStyle name="s_PFMA Cap_mona0915a_China as on Dec 31 2008" xfId="1978"/>
    <cellStyle name="s_PFMA Cap_mona0915a_Customer Details" xfId="1979"/>
    <cellStyle name="s_PFMA Cap_mona0915a_Eco Metrics" xfId="1980"/>
    <cellStyle name="s_PFMA Cap_mona0915a_GC001-China-Aug06" xfId="1981"/>
    <cellStyle name="s_PFMA Cap_mona0915a_GC001-China-July06" xfId="1982"/>
    <cellStyle name="s_PFMA Cap_mona0915a_GC001-China-Oct06" xfId="1983"/>
    <cellStyle name="s_PFMA Cap_mona0915a_Pipeline" xfId="1984"/>
    <cellStyle name="s_PFMA Cap_mona0915a_Pullbacks" xfId="1985"/>
    <cellStyle name="s_PFMA Cap_mona0915b" xfId="1986"/>
    <cellStyle name="s_PFMA Cap_mona0915b 2" xfId="1987"/>
    <cellStyle name="s_PFMA Cap_mona0915b_Aing report" xfId="1988"/>
    <cellStyle name="s_PFMA Cap_mona0915b_AR" xfId="1989"/>
    <cellStyle name="s_PFMA Cap_mona0915b_Base HC" xfId="1990"/>
    <cellStyle name="s_PFMA Cap_mona0915b_Base P&amp;L" xfId="1991"/>
    <cellStyle name="s_PFMA Cap_mona0915b_Capex" xfId="1992"/>
    <cellStyle name="s_PFMA Cap_mona0915b_China as on Dec 31 2008" xfId="1993"/>
    <cellStyle name="s_PFMA Cap_mona0915b_Customer Details" xfId="1994"/>
    <cellStyle name="s_PFMA Cap_mona0915b_Eco Metrics" xfId="1995"/>
    <cellStyle name="s_PFMA Cap_mona0915b_GC001-China-Aug06" xfId="1996"/>
    <cellStyle name="s_PFMA Cap_mona0915b_GC001-China-July06" xfId="1997"/>
    <cellStyle name="s_PFMA Cap_mona0915b_GC001-China-Oct06" xfId="1998"/>
    <cellStyle name="s_PFMA Cap_mona0915b_Pipeline" xfId="1999"/>
    <cellStyle name="s_PFMA Cap_mona0915b_Pullbacks" xfId="2000"/>
    <cellStyle name="s_PFMA Cap_Pipeline" xfId="2001"/>
    <cellStyle name="s_PFMA Cap_Pullbacks" xfId="2002"/>
    <cellStyle name="s_PFMA Credit" xfId="2003"/>
    <cellStyle name="s_PFMA Credit (2)" xfId="2004"/>
    <cellStyle name="s_PFMA Credit (2) 2" xfId="2005"/>
    <cellStyle name="s_PFMA Credit (2)_1" xfId="2006"/>
    <cellStyle name="s_PFMA Credit (2)_1 2" xfId="2007"/>
    <cellStyle name="s_PFMA Credit (2)_1_Aing report" xfId="2008"/>
    <cellStyle name="s_PFMA Credit (2)_1_AR" xfId="2009"/>
    <cellStyle name="s_PFMA Credit (2)_1_Base HC" xfId="2010"/>
    <cellStyle name="s_PFMA Credit (2)_1_Base P&amp;L" xfId="2011"/>
    <cellStyle name="s_PFMA Credit (2)_1_Capex" xfId="2012"/>
    <cellStyle name="s_PFMA Credit (2)_1_China as on Dec 31 2008" xfId="2013"/>
    <cellStyle name="s_PFMA Credit (2)_1_Customer Details" xfId="2014"/>
    <cellStyle name="s_PFMA Credit (2)_1_Eco Metrics" xfId="2015"/>
    <cellStyle name="s_PFMA Credit (2)_1_GC001-China-Aug06" xfId="2016"/>
    <cellStyle name="s_PFMA Credit (2)_1_GC001-China-July06" xfId="2017"/>
    <cellStyle name="s_PFMA Credit (2)_1_GC001-China-Oct06" xfId="2018"/>
    <cellStyle name="s_PFMA Credit (2)_1_Pipeline" xfId="2019"/>
    <cellStyle name="s_PFMA Credit (2)_1_Pullbacks" xfId="2020"/>
    <cellStyle name="s_PFMA Credit (2)_Aing report" xfId="2021"/>
    <cellStyle name="s_PFMA Credit (2)_AR" xfId="2022"/>
    <cellStyle name="s_PFMA Credit (2)_Base HC" xfId="2023"/>
    <cellStyle name="s_PFMA Credit (2)_Base P&amp;L" xfId="2024"/>
    <cellStyle name="s_PFMA Credit (2)_Capex" xfId="2025"/>
    <cellStyle name="s_PFMA Credit (2)_China as on Dec 31 2008" xfId="2026"/>
    <cellStyle name="s_PFMA Credit (2)_Customer Details" xfId="2027"/>
    <cellStyle name="s_PFMA Credit (2)_Eco Metrics" xfId="2028"/>
    <cellStyle name="s_PFMA Credit (2)_GC001-China-Aug06" xfId="2029"/>
    <cellStyle name="s_PFMA Credit (2)_GC001-China-July06" xfId="2030"/>
    <cellStyle name="s_PFMA Credit (2)_GC001-China-Oct06" xfId="2031"/>
    <cellStyle name="s_PFMA Credit (2)_PFMA Cap" xfId="2032"/>
    <cellStyle name="s_PFMA Credit (2)_PFMA Cap 2" xfId="2033"/>
    <cellStyle name="s_PFMA Credit (2)_PFMA Cap_Aing report" xfId="2034"/>
    <cellStyle name="s_PFMA Credit (2)_PFMA Cap_AR" xfId="2035"/>
    <cellStyle name="s_PFMA Credit (2)_PFMA Cap_Base HC" xfId="2036"/>
    <cellStyle name="s_PFMA Credit (2)_PFMA Cap_Base P&amp;L" xfId="2037"/>
    <cellStyle name="s_PFMA Credit (2)_PFMA Cap_Capex" xfId="2038"/>
    <cellStyle name="s_PFMA Credit (2)_PFMA Cap_China as on Dec 31 2008" xfId="2039"/>
    <cellStyle name="s_PFMA Credit (2)_PFMA Cap_Customer Details" xfId="2040"/>
    <cellStyle name="s_PFMA Credit (2)_PFMA Cap_Eco Metrics" xfId="2041"/>
    <cellStyle name="s_PFMA Credit (2)_PFMA Cap_GC001-China-Aug06" xfId="2042"/>
    <cellStyle name="s_PFMA Credit (2)_PFMA Cap_GC001-China-July06" xfId="2043"/>
    <cellStyle name="s_PFMA Credit (2)_PFMA Cap_GC001-China-Oct06" xfId="2044"/>
    <cellStyle name="s_PFMA Credit (2)_PFMA Cap_Pipeline" xfId="2045"/>
    <cellStyle name="s_PFMA Credit (2)_PFMA Cap_Pullbacks" xfId="2046"/>
    <cellStyle name="s_PFMA Credit (2)_Pipeline" xfId="2047"/>
    <cellStyle name="s_PFMA Credit (2)_Pullbacks" xfId="2048"/>
    <cellStyle name="s_PFMA Credit 2" xfId="2049"/>
    <cellStyle name="s_PFMA Credit 3" xfId="2050"/>
    <cellStyle name="s_PFMA Credit 4" xfId="2051"/>
    <cellStyle name="s_PFMA Credit 5" xfId="2052"/>
    <cellStyle name="s_PFMA Credit_1" xfId="2053"/>
    <cellStyle name="s_PFMA Credit_1 2" xfId="2054"/>
    <cellStyle name="s_PFMA Credit_1_Aing report" xfId="2055"/>
    <cellStyle name="s_PFMA Credit_1_AR" xfId="2056"/>
    <cellStyle name="s_PFMA Credit_1_Base HC" xfId="2057"/>
    <cellStyle name="s_PFMA Credit_1_Base P&amp;L" xfId="2058"/>
    <cellStyle name="s_PFMA Credit_1_Capex" xfId="2059"/>
    <cellStyle name="s_PFMA Credit_1_China as on Dec 31 2008" xfId="2060"/>
    <cellStyle name="s_PFMA Credit_1_Customer Details" xfId="2061"/>
    <cellStyle name="s_PFMA Credit_1_Eco Metrics" xfId="2062"/>
    <cellStyle name="s_PFMA Credit_1_GC001-China-Aug06" xfId="2063"/>
    <cellStyle name="s_PFMA Credit_1_GC001-China-July06" xfId="2064"/>
    <cellStyle name="s_PFMA Credit_1_GC001-China-Oct06" xfId="2065"/>
    <cellStyle name="s_PFMA Credit_1_Pipeline" xfId="2066"/>
    <cellStyle name="s_PFMA Credit_1_Pullbacks" xfId="2067"/>
    <cellStyle name="s_PFMA Credit_2" xfId="2068"/>
    <cellStyle name="s_PFMA Credit_2 2" xfId="2069"/>
    <cellStyle name="s_PFMA Credit_2_Aing report" xfId="2070"/>
    <cellStyle name="s_PFMA Credit_2_AR" xfId="2071"/>
    <cellStyle name="s_PFMA Credit_2_Base HC" xfId="2072"/>
    <cellStyle name="s_PFMA Credit_2_Base P&amp;L" xfId="2073"/>
    <cellStyle name="s_PFMA Credit_2_Capex" xfId="2074"/>
    <cellStyle name="s_PFMA Credit_2_China as on Dec 31 2008" xfId="2075"/>
    <cellStyle name="s_PFMA Credit_2_Customer Details" xfId="2076"/>
    <cellStyle name="s_PFMA Credit_2_Eco Metrics" xfId="2077"/>
    <cellStyle name="s_PFMA Credit_2_GC001-China-Aug06" xfId="2078"/>
    <cellStyle name="s_PFMA Credit_2_GC001-China-July06" xfId="2079"/>
    <cellStyle name="s_PFMA Credit_2_GC001-China-Oct06" xfId="2080"/>
    <cellStyle name="s_PFMA Credit_2_Pipeline" xfId="2081"/>
    <cellStyle name="s_PFMA Credit_2_Pullbacks" xfId="2082"/>
    <cellStyle name="s_PFMA Credit_Aing report" xfId="2083"/>
    <cellStyle name="s_PFMA Credit_AR" xfId="2084"/>
    <cellStyle name="s_PFMA Credit_Base HC" xfId="2085"/>
    <cellStyle name="s_PFMA Credit_Base P&amp;L" xfId="2086"/>
    <cellStyle name="s_PFMA Credit_Capex" xfId="2087"/>
    <cellStyle name="s_PFMA Credit_China as on Dec 31 2008" xfId="2088"/>
    <cellStyle name="s_PFMA Credit_Customer Details" xfId="2089"/>
    <cellStyle name="s_PFMA Credit_Eco Metrics" xfId="2090"/>
    <cellStyle name="s_PFMA Credit_GC001-China-Aug06" xfId="2091"/>
    <cellStyle name="s_PFMA Credit_GC001-China-July06" xfId="2092"/>
    <cellStyle name="s_PFMA Credit_GC001-China-Oct06" xfId="2093"/>
    <cellStyle name="s_PFMA Credit_Pipeline" xfId="2094"/>
    <cellStyle name="s_PFMA Credit_Pullbacks" xfId="2095"/>
    <cellStyle name="s_PFMA Fin Sum" xfId="2096"/>
    <cellStyle name="s_PFMA Fin Sum 2" xfId="2097"/>
    <cellStyle name="s_PFMA Fin Sum_1" xfId="2098"/>
    <cellStyle name="s_PFMA Fin Sum_1 2" xfId="2099"/>
    <cellStyle name="s_PFMA Fin Sum_1_Aing report" xfId="2100"/>
    <cellStyle name="s_PFMA Fin Sum_1_AR" xfId="2101"/>
    <cellStyle name="s_PFMA Fin Sum_1_Base HC" xfId="2102"/>
    <cellStyle name="s_PFMA Fin Sum_1_Base P&amp;L" xfId="2103"/>
    <cellStyle name="s_PFMA Fin Sum_1_Capex" xfId="2104"/>
    <cellStyle name="s_PFMA Fin Sum_1_China as on Dec 31 2008" xfId="2105"/>
    <cellStyle name="s_PFMA Fin Sum_1_Customer Details" xfId="2106"/>
    <cellStyle name="s_PFMA Fin Sum_1_Eco Metrics" xfId="2107"/>
    <cellStyle name="s_PFMA Fin Sum_1_GC001-China-Aug06" xfId="2108"/>
    <cellStyle name="s_PFMA Fin Sum_1_GC001-China-July06" xfId="2109"/>
    <cellStyle name="s_PFMA Fin Sum_1_GC001-China-Oct06" xfId="2110"/>
    <cellStyle name="s_PFMA Fin Sum_1_Pipeline" xfId="2111"/>
    <cellStyle name="s_PFMA Fin Sum_1_Pullbacks" xfId="2112"/>
    <cellStyle name="s_PFMA Fin Sum_2" xfId="2113"/>
    <cellStyle name="s_PFMA Fin Sum_2 2" xfId="2114"/>
    <cellStyle name="s_PFMA Fin Sum_2_Aing report" xfId="2115"/>
    <cellStyle name="s_PFMA Fin Sum_2_AR" xfId="2116"/>
    <cellStyle name="s_PFMA Fin Sum_2_Base HC" xfId="2117"/>
    <cellStyle name="s_PFMA Fin Sum_2_Base P&amp;L" xfId="2118"/>
    <cellStyle name="s_PFMA Fin Sum_2_Capex" xfId="2119"/>
    <cellStyle name="s_PFMA Fin Sum_2_China as on Dec 31 2008" xfId="2120"/>
    <cellStyle name="s_PFMA Fin Sum_2_Customer Details" xfId="2121"/>
    <cellStyle name="s_PFMA Fin Sum_2_Eco Metrics" xfId="2122"/>
    <cellStyle name="s_PFMA Fin Sum_2_GC001-China-Aug06" xfId="2123"/>
    <cellStyle name="s_PFMA Fin Sum_2_GC001-China-July06" xfId="2124"/>
    <cellStyle name="s_PFMA Fin Sum_2_GC001-China-Oct06" xfId="2125"/>
    <cellStyle name="s_PFMA Fin Sum_2_Pipeline" xfId="2126"/>
    <cellStyle name="s_PFMA Fin Sum_2_Pullbacks" xfId="2127"/>
    <cellStyle name="s_PFMA Fin Sum_Aing report" xfId="2128"/>
    <cellStyle name="s_PFMA Fin Sum_AR" xfId="2129"/>
    <cellStyle name="s_PFMA Fin Sum_Base HC" xfId="2130"/>
    <cellStyle name="s_PFMA Fin Sum_Base P&amp;L" xfId="2131"/>
    <cellStyle name="s_PFMA Fin Sum_Capex" xfId="2132"/>
    <cellStyle name="s_PFMA Fin Sum_China as on Dec 31 2008" xfId="2133"/>
    <cellStyle name="s_PFMA Fin Sum_Customer Details" xfId="2134"/>
    <cellStyle name="s_PFMA Fin Sum_Eco Metrics" xfId="2135"/>
    <cellStyle name="s_PFMA Fin Sum_GC001-China-Aug06" xfId="2136"/>
    <cellStyle name="s_PFMA Fin Sum_GC001-China-July06" xfId="2137"/>
    <cellStyle name="s_PFMA Fin Sum_GC001-China-Oct06" xfId="2138"/>
    <cellStyle name="s_PFMA Fin Sum_Pipeline" xfId="2139"/>
    <cellStyle name="s_PFMA Fin Sum_Pullbacks" xfId="2140"/>
    <cellStyle name="s_PFMA Statements" xfId="2141"/>
    <cellStyle name="s_PFMA Statements 2" xfId="2142"/>
    <cellStyle name="s_PFMA Statements_1" xfId="2143"/>
    <cellStyle name="s_PFMA Statements_1 2" xfId="2144"/>
    <cellStyle name="s_PFMA Statements_1_Aing report" xfId="2145"/>
    <cellStyle name="s_PFMA Statements_1_AR" xfId="2146"/>
    <cellStyle name="s_PFMA Statements_1_Base HC" xfId="2147"/>
    <cellStyle name="s_PFMA Statements_1_Base P&amp;L" xfId="2148"/>
    <cellStyle name="s_PFMA Statements_1_Capex" xfId="2149"/>
    <cellStyle name="s_PFMA Statements_1_China as on Dec 31 2008" xfId="2150"/>
    <cellStyle name="s_PFMA Statements_1_Customer Details" xfId="2151"/>
    <cellStyle name="s_PFMA Statements_1_Eco Metrics" xfId="2152"/>
    <cellStyle name="s_PFMA Statements_1_GC001-China-Aug06" xfId="2153"/>
    <cellStyle name="s_PFMA Statements_1_GC001-China-July06" xfId="2154"/>
    <cellStyle name="s_PFMA Statements_1_GC001-China-Oct06" xfId="2155"/>
    <cellStyle name="s_PFMA Statements_1_Pipeline" xfId="2156"/>
    <cellStyle name="s_PFMA Statements_1_Pullbacks" xfId="2157"/>
    <cellStyle name="s_PFMA Statements_2" xfId="2158"/>
    <cellStyle name="s_PFMA Statements_2 2" xfId="2159"/>
    <cellStyle name="s_PFMA Statements_2_Aing report" xfId="2160"/>
    <cellStyle name="s_PFMA Statements_2_AR" xfId="2161"/>
    <cellStyle name="s_PFMA Statements_2_Base HC" xfId="2162"/>
    <cellStyle name="s_PFMA Statements_2_Base P&amp;L" xfId="2163"/>
    <cellStyle name="s_PFMA Statements_2_Capex" xfId="2164"/>
    <cellStyle name="s_PFMA Statements_2_China as on Dec 31 2008" xfId="2165"/>
    <cellStyle name="s_PFMA Statements_2_Customer Details" xfId="2166"/>
    <cellStyle name="s_PFMA Statements_2_Eco Metrics" xfId="2167"/>
    <cellStyle name="s_PFMA Statements_2_GC001-China-Aug06" xfId="2168"/>
    <cellStyle name="s_PFMA Statements_2_GC001-China-July06" xfId="2169"/>
    <cellStyle name="s_PFMA Statements_2_GC001-China-Oct06" xfId="2170"/>
    <cellStyle name="s_PFMA Statements_2_Pipeline" xfId="2171"/>
    <cellStyle name="s_PFMA Statements_2_Pullbacks" xfId="2172"/>
    <cellStyle name="s_PFMA Statements_Aing report" xfId="2173"/>
    <cellStyle name="s_PFMA Statements_AR" xfId="2174"/>
    <cellStyle name="s_PFMA Statements_Base HC" xfId="2175"/>
    <cellStyle name="s_PFMA Statements_Base P&amp;L" xfId="2176"/>
    <cellStyle name="s_PFMA Statements_Capex" xfId="2177"/>
    <cellStyle name="s_PFMA Statements_China as on Dec 31 2008" xfId="2178"/>
    <cellStyle name="s_PFMA Statements_Customer Details" xfId="2179"/>
    <cellStyle name="s_PFMA Statements_Eco Metrics" xfId="2180"/>
    <cellStyle name="s_PFMA Statements_GC001-China-Aug06" xfId="2181"/>
    <cellStyle name="s_PFMA Statements_GC001-China-July06" xfId="2182"/>
    <cellStyle name="s_PFMA Statements_GC001-China-Oct06" xfId="2183"/>
    <cellStyle name="s_PFMA Statements_Pipeline" xfId="2184"/>
    <cellStyle name="s_PFMA Statements_Pullbacks" xfId="2185"/>
    <cellStyle name="s_Pipeline" xfId="2186"/>
    <cellStyle name="s_Proj Graph" xfId="2187"/>
    <cellStyle name="s_Proj Graph 2" xfId="2188"/>
    <cellStyle name="s_Proj Graph_1" xfId="2189"/>
    <cellStyle name="s_Proj Graph_1 2" xfId="2190"/>
    <cellStyle name="s_Proj Graph_1_Aing report" xfId="2191"/>
    <cellStyle name="s_Proj Graph_1_AR" xfId="2192"/>
    <cellStyle name="s_Proj Graph_1_Base HC" xfId="2193"/>
    <cellStyle name="s_Proj Graph_1_Base P&amp;L" xfId="2194"/>
    <cellStyle name="s_Proj Graph_1_Capex" xfId="2195"/>
    <cellStyle name="s_Proj Graph_1_China as on Dec 31 2008" xfId="2196"/>
    <cellStyle name="s_Proj Graph_1_Customer Details" xfId="2197"/>
    <cellStyle name="s_Proj Graph_1_Eco Metrics" xfId="2198"/>
    <cellStyle name="s_Proj Graph_1_GC001-China-Aug06" xfId="2199"/>
    <cellStyle name="s_Proj Graph_1_GC001-China-July06" xfId="2200"/>
    <cellStyle name="s_Proj Graph_1_GC001-China-Oct06" xfId="2201"/>
    <cellStyle name="s_Proj Graph_1_Pipeline" xfId="2202"/>
    <cellStyle name="s_Proj Graph_1_Pullbacks" xfId="2203"/>
    <cellStyle name="s_Proj Graph_2" xfId="2204"/>
    <cellStyle name="s_Proj Graph_2 2" xfId="2205"/>
    <cellStyle name="s_Proj Graph_2_Aing report" xfId="2206"/>
    <cellStyle name="s_Proj Graph_2_AR" xfId="2207"/>
    <cellStyle name="s_Proj Graph_2_Base HC" xfId="2208"/>
    <cellStyle name="s_Proj Graph_2_Base P&amp;L" xfId="2209"/>
    <cellStyle name="s_Proj Graph_2_Capex" xfId="2210"/>
    <cellStyle name="s_Proj Graph_2_China as on Dec 31 2008" xfId="2211"/>
    <cellStyle name="s_Proj Graph_2_Customer Details" xfId="2212"/>
    <cellStyle name="s_Proj Graph_2_Eco Metrics" xfId="2213"/>
    <cellStyle name="s_Proj Graph_2_GC001-China-Aug06" xfId="2214"/>
    <cellStyle name="s_Proj Graph_2_GC001-China-July06" xfId="2215"/>
    <cellStyle name="s_Proj Graph_2_GC001-China-Oct06" xfId="2216"/>
    <cellStyle name="s_Proj Graph_2_Pipeline" xfId="2217"/>
    <cellStyle name="s_Proj Graph_2_Pullbacks" xfId="2218"/>
    <cellStyle name="s_Proj Graph_Aing report" xfId="2219"/>
    <cellStyle name="s_Proj Graph_AR" xfId="2220"/>
    <cellStyle name="s_Proj Graph_Base HC" xfId="2221"/>
    <cellStyle name="s_Proj Graph_Base P&amp;L" xfId="2222"/>
    <cellStyle name="s_Proj Graph_Capex" xfId="2223"/>
    <cellStyle name="s_Proj Graph_China as on Dec 31 2008" xfId="2224"/>
    <cellStyle name="s_Proj Graph_Customer Details" xfId="2225"/>
    <cellStyle name="s_Proj Graph_Eco Metrics" xfId="2226"/>
    <cellStyle name="s_Proj Graph_GC001-China-Aug06" xfId="2227"/>
    <cellStyle name="s_Proj Graph_GC001-China-July06" xfId="2228"/>
    <cellStyle name="s_Proj Graph_GC001-China-Oct06" xfId="2229"/>
    <cellStyle name="s_Proj Graph_Pipeline" xfId="2230"/>
    <cellStyle name="s_Proj Graph_Pullbacks" xfId="2231"/>
    <cellStyle name="s_Pullbacks" xfId="2232"/>
    <cellStyle name="s_REVISE24" xfId="2233"/>
    <cellStyle name="s_REVISE24 2" xfId="2234"/>
    <cellStyle name="s_REVISE24_Aing report" xfId="2235"/>
    <cellStyle name="s_REVISE24_AR" xfId="2236"/>
    <cellStyle name="s_REVISE24_Base HC" xfId="2237"/>
    <cellStyle name="s_REVISE24_Base P&amp;L" xfId="2238"/>
    <cellStyle name="s_REVISE24_Capex" xfId="2239"/>
    <cellStyle name="s_REVISE24_China as on Dec 31 2008" xfId="2240"/>
    <cellStyle name="s_REVISE24_Customer Details" xfId="2241"/>
    <cellStyle name="s_REVISE24_Eco Metrics" xfId="2242"/>
    <cellStyle name="s_REVISE24_GC001-China-Aug06" xfId="2243"/>
    <cellStyle name="s_REVISE24_GC001-China-July06" xfId="2244"/>
    <cellStyle name="s_REVISE24_GC001-China-Oct06" xfId="2245"/>
    <cellStyle name="s_REVISE24_Pipeline" xfId="2246"/>
    <cellStyle name="s_REVISE24_Pullbacks" xfId="2247"/>
    <cellStyle name="s_Schedules" xfId="2248"/>
    <cellStyle name="s_Schedules 2" xfId="2249"/>
    <cellStyle name="s_Schedules_1" xfId="2250"/>
    <cellStyle name="s_Schedules_1 2" xfId="2251"/>
    <cellStyle name="s_Schedules_1_Aing report" xfId="2252"/>
    <cellStyle name="s_Schedules_1_AM0909" xfId="2253"/>
    <cellStyle name="s_Schedules_1_AM0909 2" xfId="2254"/>
    <cellStyle name="s_Schedules_1_AM0909_Aing report" xfId="2255"/>
    <cellStyle name="s_Schedules_1_AM0909_AR" xfId="2256"/>
    <cellStyle name="s_Schedules_1_AM0909_Base HC" xfId="2257"/>
    <cellStyle name="s_Schedules_1_AM0909_Base P&amp;L" xfId="2258"/>
    <cellStyle name="s_Schedules_1_AM0909_Capex" xfId="2259"/>
    <cellStyle name="s_Schedules_1_AM0909_China as on Dec 31 2008" xfId="2260"/>
    <cellStyle name="s_Schedules_1_AM0909_Customer Details" xfId="2261"/>
    <cellStyle name="s_Schedules_1_AM0909_Eco Metrics" xfId="2262"/>
    <cellStyle name="s_Schedules_1_AM0909_GC001-China-Aug06" xfId="2263"/>
    <cellStyle name="s_Schedules_1_AM0909_GC001-China-July06" xfId="2264"/>
    <cellStyle name="s_Schedules_1_AM0909_GC001-China-Oct06" xfId="2265"/>
    <cellStyle name="s_Schedules_1_AM0909_Pipeline" xfId="2266"/>
    <cellStyle name="s_Schedules_1_AM0909_Pullbacks" xfId="2267"/>
    <cellStyle name="s_Schedules_1_AR" xfId="2268"/>
    <cellStyle name="s_Schedules_1_Base HC" xfId="2269"/>
    <cellStyle name="s_Schedules_1_Base P&amp;L" xfId="2270"/>
    <cellStyle name="s_Schedules_1_Capex" xfId="2271"/>
    <cellStyle name="s_Schedules_1_China as on Dec 31 2008" xfId="2272"/>
    <cellStyle name="s_Schedules_1_Customer Details" xfId="2273"/>
    <cellStyle name="s_Schedules_1_Eco Metrics" xfId="2274"/>
    <cellStyle name="s_Schedules_1_GC001-China-Aug06" xfId="2275"/>
    <cellStyle name="s_Schedules_1_GC001-China-July06" xfId="2276"/>
    <cellStyle name="s_Schedules_1_GC001-China-Oct06" xfId="2277"/>
    <cellStyle name="s_Schedules_1_Pipeline" xfId="2278"/>
    <cellStyle name="s_Schedules_1_Pullbacks" xfId="2279"/>
    <cellStyle name="s_Schedules_2" xfId="2280"/>
    <cellStyle name="s_Schedules_2 2" xfId="2281"/>
    <cellStyle name="s_Schedules_2_Aing report" xfId="2282"/>
    <cellStyle name="s_Schedules_2_AR" xfId="2283"/>
    <cellStyle name="s_Schedules_2_Base HC" xfId="2284"/>
    <cellStyle name="s_Schedules_2_Base P&amp;L" xfId="2285"/>
    <cellStyle name="s_Schedules_2_Capex" xfId="2286"/>
    <cellStyle name="s_Schedules_2_China as on Dec 31 2008" xfId="2287"/>
    <cellStyle name="s_Schedules_2_Customer Details" xfId="2288"/>
    <cellStyle name="s_Schedules_2_Eco Metrics" xfId="2289"/>
    <cellStyle name="s_Schedules_2_GC001-China-Aug06" xfId="2290"/>
    <cellStyle name="s_Schedules_2_GC001-China-July06" xfId="2291"/>
    <cellStyle name="s_Schedules_2_GC001-China-Oct06" xfId="2292"/>
    <cellStyle name="s_Schedules_2_Pipeline" xfId="2293"/>
    <cellStyle name="s_Schedules_2_Pullbacks" xfId="2294"/>
    <cellStyle name="s_Schedules_Aing report" xfId="2295"/>
    <cellStyle name="s_Schedules_AM0909" xfId="2296"/>
    <cellStyle name="s_Schedules_AM0909 2" xfId="2297"/>
    <cellStyle name="s_Schedules_AM0909_Aing report" xfId="2298"/>
    <cellStyle name="s_Schedules_AM0909_AR" xfId="2299"/>
    <cellStyle name="s_Schedules_AM0909_Base HC" xfId="2300"/>
    <cellStyle name="s_Schedules_AM0909_Base P&amp;L" xfId="2301"/>
    <cellStyle name="s_Schedules_AM0909_Capex" xfId="2302"/>
    <cellStyle name="s_Schedules_AM0909_China as on Dec 31 2008" xfId="2303"/>
    <cellStyle name="s_Schedules_AM0909_Customer Details" xfId="2304"/>
    <cellStyle name="s_Schedules_AM0909_Eco Metrics" xfId="2305"/>
    <cellStyle name="s_Schedules_AM0909_GC001-China-Aug06" xfId="2306"/>
    <cellStyle name="s_Schedules_AM0909_GC001-China-July06" xfId="2307"/>
    <cellStyle name="s_Schedules_AM0909_GC001-China-Oct06" xfId="2308"/>
    <cellStyle name="s_Schedules_AM0909_Pipeline" xfId="2309"/>
    <cellStyle name="s_Schedules_AM0909_Pullbacks" xfId="2310"/>
    <cellStyle name="s_Schedules_AR" xfId="2311"/>
    <cellStyle name="s_Schedules_Base HC" xfId="2312"/>
    <cellStyle name="s_Schedules_Base P&amp;L" xfId="2313"/>
    <cellStyle name="s_Schedules_Capex" xfId="2314"/>
    <cellStyle name="s_Schedules_China as on Dec 31 2008" xfId="2315"/>
    <cellStyle name="s_Schedules_Customer Details" xfId="2316"/>
    <cellStyle name="s_Schedules_Eco Metrics" xfId="2317"/>
    <cellStyle name="s_Schedules_GC001-China-Aug06" xfId="2318"/>
    <cellStyle name="s_Schedules_GC001-China-July06" xfId="2319"/>
    <cellStyle name="s_Schedules_GC001-China-Oct06" xfId="2320"/>
    <cellStyle name="s_Schedules_Pipeline" xfId="2321"/>
    <cellStyle name="s_Schedules_Pullbacks" xfId="2322"/>
    <cellStyle name="s_Standalone" xfId="2323"/>
    <cellStyle name="s_Standalone 2" xfId="2324"/>
    <cellStyle name="s_Standalone_1" xfId="2325"/>
    <cellStyle name="s_Standalone_1 2" xfId="2326"/>
    <cellStyle name="s_Standalone_1_Aing report" xfId="2327"/>
    <cellStyle name="s_Standalone_1_AR" xfId="2328"/>
    <cellStyle name="s_Standalone_1_Base HC" xfId="2329"/>
    <cellStyle name="s_Standalone_1_Base P&amp;L" xfId="2330"/>
    <cellStyle name="s_Standalone_1_Capex" xfId="2331"/>
    <cellStyle name="s_Standalone_1_China as on Dec 31 2008" xfId="2332"/>
    <cellStyle name="s_Standalone_1_Customer Details" xfId="2333"/>
    <cellStyle name="s_Standalone_1_Eco Metrics" xfId="2334"/>
    <cellStyle name="s_Standalone_1_GC001-China-Aug06" xfId="2335"/>
    <cellStyle name="s_Standalone_1_GC001-China-July06" xfId="2336"/>
    <cellStyle name="s_Standalone_1_GC001-China-Oct06" xfId="2337"/>
    <cellStyle name="s_Standalone_1_Pipeline" xfId="2338"/>
    <cellStyle name="s_Standalone_1_Pullbacks" xfId="2339"/>
    <cellStyle name="s_Standalone_2" xfId="2340"/>
    <cellStyle name="s_Standalone_2 2" xfId="2341"/>
    <cellStyle name="s_Standalone_2_Aing report" xfId="2342"/>
    <cellStyle name="s_Standalone_2_AR" xfId="2343"/>
    <cellStyle name="s_Standalone_2_Base HC" xfId="2344"/>
    <cellStyle name="s_Standalone_2_Base P&amp;L" xfId="2345"/>
    <cellStyle name="s_Standalone_2_Capex" xfId="2346"/>
    <cellStyle name="s_Standalone_2_China as on Dec 31 2008" xfId="2347"/>
    <cellStyle name="s_Standalone_2_Customer Details" xfId="2348"/>
    <cellStyle name="s_Standalone_2_Eco Metrics" xfId="2349"/>
    <cellStyle name="s_Standalone_2_GC001-China-Aug06" xfId="2350"/>
    <cellStyle name="s_Standalone_2_GC001-China-July06" xfId="2351"/>
    <cellStyle name="s_Standalone_2_GC001-China-Oct06" xfId="2352"/>
    <cellStyle name="s_Standalone_2_Pipeline" xfId="2353"/>
    <cellStyle name="s_Standalone_2_Pullbacks" xfId="2354"/>
    <cellStyle name="s_Standalone_Aing report" xfId="2355"/>
    <cellStyle name="s_Standalone_AR" xfId="2356"/>
    <cellStyle name="s_Standalone_Base HC" xfId="2357"/>
    <cellStyle name="s_Standalone_Base P&amp;L" xfId="2358"/>
    <cellStyle name="s_Standalone_Capex" xfId="2359"/>
    <cellStyle name="s_Standalone_China as on Dec 31 2008" xfId="2360"/>
    <cellStyle name="s_Standalone_Customer Details" xfId="2361"/>
    <cellStyle name="s_Standalone_Eco Metrics" xfId="2362"/>
    <cellStyle name="s_Standalone_GC001-China-Aug06" xfId="2363"/>
    <cellStyle name="s_Standalone_GC001-China-July06" xfId="2364"/>
    <cellStyle name="s_Standalone_GC001-China-Oct06" xfId="2365"/>
    <cellStyle name="s_Standalone_Pipeline" xfId="2366"/>
    <cellStyle name="s_Standalone_Pullbacks" xfId="2367"/>
    <cellStyle name="s_Trading Val Calc" xfId="2368"/>
    <cellStyle name="s_Trading Val Calc 2" xfId="2369"/>
    <cellStyle name="s_Trading Val Calc_1" xfId="2370"/>
    <cellStyle name="s_Trading Val Calc_1 2" xfId="2371"/>
    <cellStyle name="s_Trading Val Calc_1_Aing report" xfId="2372"/>
    <cellStyle name="s_Trading Val Calc_1_AR" xfId="2373"/>
    <cellStyle name="s_Trading Val Calc_1_Base HC" xfId="2374"/>
    <cellStyle name="s_Trading Val Calc_1_Base P&amp;L" xfId="2375"/>
    <cellStyle name="s_Trading Val Calc_1_Capex" xfId="2376"/>
    <cellStyle name="s_Trading Val Calc_1_China as on Dec 31 2008" xfId="2377"/>
    <cellStyle name="s_Trading Val Calc_1_Customer Details" xfId="2378"/>
    <cellStyle name="s_Trading Val Calc_1_Eco Metrics" xfId="2379"/>
    <cellStyle name="s_Trading Val Calc_1_GC001-China-Aug06" xfId="2380"/>
    <cellStyle name="s_Trading Val Calc_1_GC001-China-July06" xfId="2381"/>
    <cellStyle name="s_Trading Val Calc_1_GC001-China-Oct06" xfId="2382"/>
    <cellStyle name="s_Trading Val Calc_1_Pipeline" xfId="2383"/>
    <cellStyle name="s_Trading Val Calc_1_Pullbacks" xfId="2384"/>
    <cellStyle name="s_Trading Val Calc_2" xfId="2385"/>
    <cellStyle name="s_Trading Val Calc_2 2" xfId="2386"/>
    <cellStyle name="s_Trading Val Calc_2_Aing report" xfId="2387"/>
    <cellStyle name="s_Trading Val Calc_2_AR" xfId="2388"/>
    <cellStyle name="s_Trading Val Calc_2_Base HC" xfId="2389"/>
    <cellStyle name="s_Trading Val Calc_2_Base P&amp;L" xfId="2390"/>
    <cellStyle name="s_Trading Val Calc_2_Capex" xfId="2391"/>
    <cellStyle name="s_Trading Val Calc_2_China as on Dec 31 2008" xfId="2392"/>
    <cellStyle name="s_Trading Val Calc_2_Customer Details" xfId="2393"/>
    <cellStyle name="s_Trading Val Calc_2_Eco Metrics" xfId="2394"/>
    <cellStyle name="s_Trading Val Calc_2_GC001-China-Aug06" xfId="2395"/>
    <cellStyle name="s_Trading Val Calc_2_GC001-China-July06" xfId="2396"/>
    <cellStyle name="s_Trading Val Calc_2_GC001-China-Oct06" xfId="2397"/>
    <cellStyle name="s_Trading Val Calc_2_Pipeline" xfId="2398"/>
    <cellStyle name="s_Trading Val Calc_2_Pullbacks" xfId="2399"/>
    <cellStyle name="s_Trading Val Calc_Aing report" xfId="2400"/>
    <cellStyle name="s_Trading Val Calc_AM0909" xfId="2401"/>
    <cellStyle name="s_Trading Val Calc_AM0909 2" xfId="2402"/>
    <cellStyle name="s_Trading Val Calc_AM0909_Aing report" xfId="2403"/>
    <cellStyle name="s_Trading Val Calc_AM0909_AR" xfId="2404"/>
    <cellStyle name="s_Trading Val Calc_AM0909_Base HC" xfId="2405"/>
    <cellStyle name="s_Trading Val Calc_AM0909_Base P&amp;L" xfId="2406"/>
    <cellStyle name="s_Trading Val Calc_AM0909_Capex" xfId="2407"/>
    <cellStyle name="s_Trading Val Calc_AM0909_China as on Dec 31 2008" xfId="2408"/>
    <cellStyle name="s_Trading Val Calc_AM0909_Customer Details" xfId="2409"/>
    <cellStyle name="s_Trading Val Calc_AM0909_Eco Metrics" xfId="2410"/>
    <cellStyle name="s_Trading Val Calc_AM0909_GC001-China-Aug06" xfId="2411"/>
    <cellStyle name="s_Trading Val Calc_AM0909_GC001-China-July06" xfId="2412"/>
    <cellStyle name="s_Trading Val Calc_AM0909_GC001-China-Oct06" xfId="2413"/>
    <cellStyle name="s_Trading Val Calc_AM0909_Pipeline" xfId="2414"/>
    <cellStyle name="s_Trading Val Calc_AM0909_Pullbacks" xfId="2415"/>
    <cellStyle name="s_Trading Val Calc_AR" xfId="2416"/>
    <cellStyle name="s_Trading Val Calc_Base HC" xfId="2417"/>
    <cellStyle name="s_Trading Val Calc_Base P&amp;L" xfId="2418"/>
    <cellStyle name="s_Trading Val Calc_Capex" xfId="2419"/>
    <cellStyle name="s_Trading Val Calc_China as on Dec 31 2008" xfId="2420"/>
    <cellStyle name="s_Trading Val Calc_Customer Details" xfId="2421"/>
    <cellStyle name="s_Trading Val Calc_Eco Metrics" xfId="2422"/>
    <cellStyle name="s_Trading Val Calc_GC001-China-Aug06" xfId="2423"/>
    <cellStyle name="s_Trading Val Calc_GC001-China-July06" xfId="2424"/>
    <cellStyle name="s_Trading Val Calc_GC001-China-Oct06" xfId="2425"/>
    <cellStyle name="s_Trading Val Calc_Pipeline" xfId="2426"/>
    <cellStyle name="s_Trading Val Calc_Pullbacks" xfId="2427"/>
    <cellStyle name="s_Trading Value" xfId="2428"/>
    <cellStyle name="s_Trading Value 2" xfId="2429"/>
    <cellStyle name="s_Trading Value_1" xfId="2430"/>
    <cellStyle name="s_Trading Value_1 2" xfId="2431"/>
    <cellStyle name="s_Trading Value_1_Aing report" xfId="2432"/>
    <cellStyle name="s_Trading Value_1_AR" xfId="2433"/>
    <cellStyle name="s_Trading Value_1_Base HC" xfId="2434"/>
    <cellStyle name="s_Trading Value_1_Base P&amp;L" xfId="2435"/>
    <cellStyle name="s_Trading Value_1_Capex" xfId="2436"/>
    <cellStyle name="s_Trading Value_1_China as on Dec 31 2008" xfId="2437"/>
    <cellStyle name="s_Trading Value_1_Customer Details" xfId="2438"/>
    <cellStyle name="s_Trading Value_1_Eco Metrics" xfId="2439"/>
    <cellStyle name="s_Trading Value_1_GC001-China-Aug06" xfId="2440"/>
    <cellStyle name="s_Trading Value_1_GC001-China-July06" xfId="2441"/>
    <cellStyle name="s_Trading Value_1_GC001-China-Oct06" xfId="2442"/>
    <cellStyle name="s_Trading Value_1_Pipeline" xfId="2443"/>
    <cellStyle name="s_Trading Value_1_Pullbacks" xfId="2444"/>
    <cellStyle name="s_Trading Value_2" xfId="2445"/>
    <cellStyle name="s_Trading Value_2 2" xfId="2446"/>
    <cellStyle name="s_Trading Value_2_Aing report" xfId="2447"/>
    <cellStyle name="s_Trading Value_2_AR" xfId="2448"/>
    <cellStyle name="s_Trading Value_2_Base HC" xfId="2449"/>
    <cellStyle name="s_Trading Value_2_Base P&amp;L" xfId="2450"/>
    <cellStyle name="s_Trading Value_2_Capex" xfId="2451"/>
    <cellStyle name="s_Trading Value_2_China as on Dec 31 2008" xfId="2452"/>
    <cellStyle name="s_Trading Value_2_Customer Details" xfId="2453"/>
    <cellStyle name="s_Trading Value_2_Eco Metrics" xfId="2454"/>
    <cellStyle name="s_Trading Value_2_GC001-China-Aug06" xfId="2455"/>
    <cellStyle name="s_Trading Value_2_GC001-China-July06" xfId="2456"/>
    <cellStyle name="s_Trading Value_2_GC001-China-Oct06" xfId="2457"/>
    <cellStyle name="s_Trading Value_2_Pipeline" xfId="2458"/>
    <cellStyle name="s_Trading Value_2_Pullbacks" xfId="2459"/>
    <cellStyle name="s_Trading Value_Aing report" xfId="2460"/>
    <cellStyle name="s_Trading Value_AR" xfId="2461"/>
    <cellStyle name="s_Trading Value_Base HC" xfId="2462"/>
    <cellStyle name="s_Trading Value_Base P&amp;L" xfId="2463"/>
    <cellStyle name="s_Trading Value_Capex" xfId="2464"/>
    <cellStyle name="s_Trading Value_China as on Dec 31 2008" xfId="2465"/>
    <cellStyle name="s_Trading Value_Customer Details" xfId="2466"/>
    <cellStyle name="s_Trading Value_Eco Metrics" xfId="2467"/>
    <cellStyle name="s_Trading Value_GC001-China-Aug06" xfId="2468"/>
    <cellStyle name="s_Trading Value_GC001-China-July06" xfId="2469"/>
    <cellStyle name="s_Trading Value_GC001-China-Oct06" xfId="2470"/>
    <cellStyle name="s_Trading Value_Pipeline" xfId="2471"/>
    <cellStyle name="s_Trading Value_Pullbacks" xfId="2472"/>
    <cellStyle name="s_Trans Assump" xfId="2473"/>
    <cellStyle name="s_Trans Assump (2)" xfId="2474"/>
    <cellStyle name="s_Trans Assump (2) 2" xfId="2475"/>
    <cellStyle name="s_Trans Assump (2)_1" xfId="2476"/>
    <cellStyle name="s_Trans Assump (2)_1 2" xfId="2477"/>
    <cellStyle name="s_Trans Assump (2)_1_Aing report" xfId="2478"/>
    <cellStyle name="s_Trans Assump (2)_1_AR" xfId="2479"/>
    <cellStyle name="s_Trans Assump (2)_1_Base HC" xfId="2480"/>
    <cellStyle name="s_Trans Assump (2)_1_Base P&amp;L" xfId="2481"/>
    <cellStyle name="s_Trans Assump (2)_1_Capex" xfId="2482"/>
    <cellStyle name="s_Trans Assump (2)_1_China as on Dec 31 2008" xfId="2483"/>
    <cellStyle name="s_Trans Assump (2)_1_Customer Details" xfId="2484"/>
    <cellStyle name="s_Trans Assump (2)_1_Eco Metrics" xfId="2485"/>
    <cellStyle name="s_Trans Assump (2)_1_GC001-China-Aug06" xfId="2486"/>
    <cellStyle name="s_Trans Assump (2)_1_GC001-China-July06" xfId="2487"/>
    <cellStyle name="s_Trans Assump (2)_1_GC001-China-Oct06" xfId="2488"/>
    <cellStyle name="s_Trans Assump (2)_1_Pipeline" xfId="2489"/>
    <cellStyle name="s_Trans Assump (2)_1_Pullbacks" xfId="2490"/>
    <cellStyle name="s_Trans Assump (2)_Aing report" xfId="2491"/>
    <cellStyle name="s_Trans Assump (2)_AR" xfId="2492"/>
    <cellStyle name="s_Trans Assump (2)_Base HC" xfId="2493"/>
    <cellStyle name="s_Trans Assump (2)_Base P&amp;L" xfId="2494"/>
    <cellStyle name="s_Trans Assump (2)_Capex" xfId="2495"/>
    <cellStyle name="s_Trans Assump (2)_China as on Dec 31 2008" xfId="2496"/>
    <cellStyle name="s_Trans Assump (2)_Customer Details" xfId="2497"/>
    <cellStyle name="s_Trans Assump (2)_Eco Metrics" xfId="2498"/>
    <cellStyle name="s_Trans Assump (2)_GC001-China-Aug06" xfId="2499"/>
    <cellStyle name="s_Trans Assump (2)_GC001-China-July06" xfId="2500"/>
    <cellStyle name="s_Trans Assump (2)_GC001-China-Oct06" xfId="2501"/>
    <cellStyle name="s_Trans Assump (2)_Pipeline" xfId="2502"/>
    <cellStyle name="s_Trans Assump (2)_Pullbacks" xfId="2503"/>
    <cellStyle name="s_Trans Assump 2" xfId="2504"/>
    <cellStyle name="s_Trans Assump 3" xfId="2505"/>
    <cellStyle name="s_Trans Assump 4" xfId="2506"/>
    <cellStyle name="s_Trans Assump 5" xfId="2507"/>
    <cellStyle name="s_Trans Assump_1" xfId="2508"/>
    <cellStyle name="s_Trans Assump_1 2" xfId="2509"/>
    <cellStyle name="s_Trans Assump_1_Aing report" xfId="2510"/>
    <cellStyle name="s_Trans Assump_1_AM0909" xfId="2511"/>
    <cellStyle name="s_Trans Assump_1_AM0909 2" xfId="2512"/>
    <cellStyle name="s_Trans Assump_1_AM0909_Aing report" xfId="2513"/>
    <cellStyle name="s_Trans Assump_1_AM0909_AR" xfId="2514"/>
    <cellStyle name="s_Trans Assump_1_AM0909_Base HC" xfId="2515"/>
    <cellStyle name="s_Trans Assump_1_AM0909_Base P&amp;L" xfId="2516"/>
    <cellStyle name="s_Trans Assump_1_AM0909_Capex" xfId="2517"/>
    <cellStyle name="s_Trans Assump_1_AM0909_China as on Dec 31 2008" xfId="2518"/>
    <cellStyle name="s_Trans Assump_1_AM0909_Customer Details" xfId="2519"/>
    <cellStyle name="s_Trans Assump_1_AM0909_Eco Metrics" xfId="2520"/>
    <cellStyle name="s_Trans Assump_1_AM0909_GC001-China-Aug06" xfId="2521"/>
    <cellStyle name="s_Trans Assump_1_AM0909_GC001-China-July06" xfId="2522"/>
    <cellStyle name="s_Trans Assump_1_AM0909_GC001-China-Oct06" xfId="2523"/>
    <cellStyle name="s_Trans Assump_1_AM0909_Pipeline" xfId="2524"/>
    <cellStyle name="s_Trans Assump_1_AM0909_Pullbacks" xfId="2525"/>
    <cellStyle name="s_Trans Assump_1_AR" xfId="2526"/>
    <cellStyle name="s_Trans Assump_1_Base HC" xfId="2527"/>
    <cellStyle name="s_Trans Assump_1_Base P&amp;L" xfId="2528"/>
    <cellStyle name="s_Trans Assump_1_Capex" xfId="2529"/>
    <cellStyle name="s_Trans Assump_1_China as on Dec 31 2008" xfId="2530"/>
    <cellStyle name="s_Trans Assump_1_Customer Details" xfId="2531"/>
    <cellStyle name="s_Trans Assump_1_Eco Metrics" xfId="2532"/>
    <cellStyle name="s_Trans Assump_1_GC001-China-Aug06" xfId="2533"/>
    <cellStyle name="s_Trans Assump_1_GC001-China-July06" xfId="2534"/>
    <cellStyle name="s_Trans Assump_1_GC001-China-Oct06" xfId="2535"/>
    <cellStyle name="s_Trans Assump_1_Pipeline" xfId="2536"/>
    <cellStyle name="s_Trans Assump_1_Pullbacks" xfId="2537"/>
    <cellStyle name="s_Trans Assump_2" xfId="2538"/>
    <cellStyle name="s_Trans Assump_2 2" xfId="2539"/>
    <cellStyle name="s_Trans Assump_2_Aing report" xfId="2540"/>
    <cellStyle name="s_Trans Assump_2_AR" xfId="2541"/>
    <cellStyle name="s_Trans Assump_2_Base HC" xfId="2542"/>
    <cellStyle name="s_Trans Assump_2_Base P&amp;L" xfId="2543"/>
    <cellStyle name="s_Trans Assump_2_Capex" xfId="2544"/>
    <cellStyle name="s_Trans Assump_2_China as on Dec 31 2008" xfId="2545"/>
    <cellStyle name="s_Trans Assump_2_Customer Details" xfId="2546"/>
    <cellStyle name="s_Trans Assump_2_Eco Metrics" xfId="2547"/>
    <cellStyle name="s_Trans Assump_2_GC001-China-Aug06" xfId="2548"/>
    <cellStyle name="s_Trans Assump_2_GC001-China-July06" xfId="2549"/>
    <cellStyle name="s_Trans Assump_2_GC001-China-Oct06" xfId="2550"/>
    <cellStyle name="s_Trans Assump_2_Pipeline" xfId="2551"/>
    <cellStyle name="s_Trans Assump_2_Pullbacks" xfId="2552"/>
    <cellStyle name="s_Trans Assump_Aing report" xfId="2553"/>
    <cellStyle name="s_Trans Assump_AM0909" xfId="2554"/>
    <cellStyle name="s_Trans Assump_AM0909 2" xfId="2555"/>
    <cellStyle name="s_Trans Assump_AM0909_Aing report" xfId="2556"/>
    <cellStyle name="s_Trans Assump_AM0909_AR" xfId="2557"/>
    <cellStyle name="s_Trans Assump_AM0909_Base HC" xfId="2558"/>
    <cellStyle name="s_Trans Assump_AM0909_Base P&amp;L" xfId="2559"/>
    <cellStyle name="s_Trans Assump_AM0909_Capex" xfId="2560"/>
    <cellStyle name="s_Trans Assump_AM0909_China as on Dec 31 2008" xfId="2561"/>
    <cellStyle name="s_Trans Assump_AM0909_Customer Details" xfId="2562"/>
    <cellStyle name="s_Trans Assump_AM0909_Eco Metrics" xfId="2563"/>
    <cellStyle name="s_Trans Assump_AM0909_GC001-China-Aug06" xfId="2564"/>
    <cellStyle name="s_Trans Assump_AM0909_GC001-China-July06" xfId="2565"/>
    <cellStyle name="s_Trans Assump_AM0909_GC001-China-Oct06" xfId="2566"/>
    <cellStyle name="s_Trans Assump_AM0909_Pipeline" xfId="2567"/>
    <cellStyle name="s_Trans Assump_AM0909_Pullbacks" xfId="2568"/>
    <cellStyle name="s_Trans Assump_AR" xfId="2569"/>
    <cellStyle name="s_Trans Assump_Base HC" xfId="2570"/>
    <cellStyle name="s_Trans Assump_Base P&amp;L" xfId="2571"/>
    <cellStyle name="s_Trans Assump_Capex" xfId="2572"/>
    <cellStyle name="s_Trans Assump_China as on Dec 31 2008" xfId="2573"/>
    <cellStyle name="s_Trans Assump_Customer Details" xfId="2574"/>
    <cellStyle name="s_Trans Assump_Eco Metrics" xfId="2575"/>
    <cellStyle name="s_Trans Assump_GC001-China-Aug06" xfId="2576"/>
    <cellStyle name="s_Trans Assump_GC001-China-July06" xfId="2577"/>
    <cellStyle name="s_Trans Assump_GC001-China-Oct06" xfId="2578"/>
    <cellStyle name="s_Trans Assump_Pipeline" xfId="2579"/>
    <cellStyle name="s_Trans Assump_Pullbacks" xfId="2580"/>
    <cellStyle name="s_Trans Assump_Trans Sum" xfId="2581"/>
    <cellStyle name="s_Trans Assump_Trans Sum 2" xfId="2582"/>
    <cellStyle name="s_Trans Assump_Trans Sum_Aing report" xfId="2583"/>
    <cellStyle name="s_Trans Assump_Trans Sum_AR" xfId="2584"/>
    <cellStyle name="s_Trans Assump_Trans Sum_Base HC" xfId="2585"/>
    <cellStyle name="s_Trans Assump_Trans Sum_Base P&amp;L" xfId="2586"/>
    <cellStyle name="s_Trans Assump_Trans Sum_Capex" xfId="2587"/>
    <cellStyle name="s_Trans Assump_Trans Sum_China as on Dec 31 2008" xfId="2588"/>
    <cellStyle name="s_Trans Assump_Trans Sum_Customer Details" xfId="2589"/>
    <cellStyle name="s_Trans Assump_Trans Sum_Eco Metrics" xfId="2590"/>
    <cellStyle name="s_Trans Assump_Trans Sum_GC001-China-Aug06" xfId="2591"/>
    <cellStyle name="s_Trans Assump_Trans Sum_GC001-China-July06" xfId="2592"/>
    <cellStyle name="s_Trans Assump_Trans Sum_GC001-China-Oct06" xfId="2593"/>
    <cellStyle name="s_Trans Assump_Trans Sum_Pipeline" xfId="2594"/>
    <cellStyle name="s_Trans Assump_Trans Sum_Pullbacks" xfId="2595"/>
    <cellStyle name="s_Trans Sum" xfId="2596"/>
    <cellStyle name="s_Trans Sum 2" xfId="2597"/>
    <cellStyle name="s_Trans Sum_1" xfId="2598"/>
    <cellStyle name="s_Trans Sum_1 2" xfId="2599"/>
    <cellStyle name="s_Trans Sum_1_Aing report" xfId="2600"/>
    <cellStyle name="s_Trans Sum_1_AR" xfId="2601"/>
    <cellStyle name="s_Trans Sum_1_Base HC" xfId="2602"/>
    <cellStyle name="s_Trans Sum_1_Base P&amp;L" xfId="2603"/>
    <cellStyle name="s_Trans Sum_1_Capex" xfId="2604"/>
    <cellStyle name="s_Trans Sum_1_China as on Dec 31 2008" xfId="2605"/>
    <cellStyle name="s_Trans Sum_1_Customer Details" xfId="2606"/>
    <cellStyle name="s_Trans Sum_1_Eco Metrics" xfId="2607"/>
    <cellStyle name="s_Trans Sum_1_GC001-China-Aug06" xfId="2608"/>
    <cellStyle name="s_Trans Sum_1_GC001-China-July06" xfId="2609"/>
    <cellStyle name="s_Trans Sum_1_GC001-China-Oct06" xfId="2610"/>
    <cellStyle name="s_Trans Sum_1_Pipeline" xfId="2611"/>
    <cellStyle name="s_Trans Sum_1_Pullbacks" xfId="2612"/>
    <cellStyle name="s_Trans Sum_2" xfId="2613"/>
    <cellStyle name="s_Trans Sum_2 2" xfId="2614"/>
    <cellStyle name="s_Trans Sum_2_Aing report" xfId="2615"/>
    <cellStyle name="s_Trans Sum_2_AR" xfId="2616"/>
    <cellStyle name="s_Trans Sum_2_Base HC" xfId="2617"/>
    <cellStyle name="s_Trans Sum_2_Base P&amp;L" xfId="2618"/>
    <cellStyle name="s_Trans Sum_2_Capex" xfId="2619"/>
    <cellStyle name="s_Trans Sum_2_China as on Dec 31 2008" xfId="2620"/>
    <cellStyle name="s_Trans Sum_2_Customer Details" xfId="2621"/>
    <cellStyle name="s_Trans Sum_2_Eco Metrics" xfId="2622"/>
    <cellStyle name="s_Trans Sum_2_GC001-China-Aug06" xfId="2623"/>
    <cellStyle name="s_Trans Sum_2_GC001-China-July06" xfId="2624"/>
    <cellStyle name="s_Trans Sum_2_GC001-China-Oct06" xfId="2625"/>
    <cellStyle name="s_Trans Sum_2_Pipeline" xfId="2626"/>
    <cellStyle name="s_Trans Sum_2_Pullbacks" xfId="2627"/>
    <cellStyle name="s_Trans Sum_Aing report" xfId="2628"/>
    <cellStyle name="s_Trans Sum_AR" xfId="2629"/>
    <cellStyle name="s_Trans Sum_Base HC" xfId="2630"/>
    <cellStyle name="s_Trans Sum_Base P&amp;L" xfId="2631"/>
    <cellStyle name="s_Trans Sum_Capex" xfId="2632"/>
    <cellStyle name="s_Trans Sum_China as on Dec 31 2008" xfId="2633"/>
    <cellStyle name="s_Trans Sum_Customer Details" xfId="2634"/>
    <cellStyle name="s_Trans Sum_Eco Metrics" xfId="2635"/>
    <cellStyle name="s_Trans Sum_GC001-China-Aug06" xfId="2636"/>
    <cellStyle name="s_Trans Sum_GC001-China-July06" xfId="2637"/>
    <cellStyle name="s_Trans Sum_GC001-China-Oct06" xfId="2638"/>
    <cellStyle name="s_Trans Sum_Pipeline" xfId="2639"/>
    <cellStyle name="s_Trans Sum_Pullbacks" xfId="2640"/>
    <cellStyle name="s_Trans Sum_Trans Assump" xfId="2641"/>
    <cellStyle name="s_Trans Sum_Trans Assump 2" xfId="2642"/>
    <cellStyle name="s_Trans Sum_Trans Assump_Aing report" xfId="2643"/>
    <cellStyle name="s_Trans Sum_Trans Assump_AR" xfId="2644"/>
    <cellStyle name="s_Trans Sum_Trans Assump_Base HC" xfId="2645"/>
    <cellStyle name="s_Trans Sum_Trans Assump_Base P&amp;L" xfId="2646"/>
    <cellStyle name="s_Trans Sum_Trans Assump_Capex" xfId="2647"/>
    <cellStyle name="s_Trans Sum_Trans Assump_China as on Dec 31 2008" xfId="2648"/>
    <cellStyle name="s_Trans Sum_Trans Assump_Customer Details" xfId="2649"/>
    <cellStyle name="s_Trans Sum_Trans Assump_Eco Metrics" xfId="2650"/>
    <cellStyle name="s_Trans Sum_Trans Assump_GC001-China-Aug06" xfId="2651"/>
    <cellStyle name="s_Trans Sum_Trans Assump_GC001-China-July06" xfId="2652"/>
    <cellStyle name="s_Trans Sum_Trans Assump_GC001-China-Oct06" xfId="2653"/>
    <cellStyle name="s_Trans Sum_Trans Assump_Pipeline" xfId="2654"/>
    <cellStyle name="s_Trans Sum_Trans Assump_Pullbacks" xfId="2655"/>
    <cellStyle name="s_Unit Price Sen. (2)" xfId="2656"/>
    <cellStyle name="s_Unit Price Sen. (2) 2" xfId="2657"/>
    <cellStyle name="s_Unit Price Sen. (2)_1" xfId="2658"/>
    <cellStyle name="s_Unit Price Sen. (2)_1 2" xfId="2659"/>
    <cellStyle name="s_Unit Price Sen. (2)_1_Aing report" xfId="2660"/>
    <cellStyle name="s_Unit Price Sen. (2)_1_AR" xfId="2661"/>
    <cellStyle name="s_Unit Price Sen. (2)_1_Base HC" xfId="2662"/>
    <cellStyle name="s_Unit Price Sen. (2)_1_Base P&amp;L" xfId="2663"/>
    <cellStyle name="s_Unit Price Sen. (2)_1_Capex" xfId="2664"/>
    <cellStyle name="s_Unit Price Sen. (2)_1_China as on Dec 31 2008" xfId="2665"/>
    <cellStyle name="s_Unit Price Sen. (2)_1_Customer Details" xfId="2666"/>
    <cellStyle name="s_Unit Price Sen. (2)_1_Eco Metrics" xfId="2667"/>
    <cellStyle name="s_Unit Price Sen. (2)_1_GC001-China-Aug06" xfId="2668"/>
    <cellStyle name="s_Unit Price Sen. (2)_1_GC001-China-July06" xfId="2669"/>
    <cellStyle name="s_Unit Price Sen. (2)_1_GC001-China-Oct06" xfId="2670"/>
    <cellStyle name="s_Unit Price Sen. (2)_1_Pipeline" xfId="2671"/>
    <cellStyle name="s_Unit Price Sen. (2)_1_Pullbacks" xfId="2672"/>
    <cellStyle name="s_Unit Price Sen. (2)_2" xfId="2673"/>
    <cellStyle name="s_Unit Price Sen. (2)_2 2" xfId="2674"/>
    <cellStyle name="s_Unit Price Sen. (2)_2_Aing report" xfId="2675"/>
    <cellStyle name="s_Unit Price Sen. (2)_2_AR" xfId="2676"/>
    <cellStyle name="s_Unit Price Sen. (2)_2_Base HC" xfId="2677"/>
    <cellStyle name="s_Unit Price Sen. (2)_2_Base P&amp;L" xfId="2678"/>
    <cellStyle name="s_Unit Price Sen. (2)_2_Capex" xfId="2679"/>
    <cellStyle name="s_Unit Price Sen. (2)_2_China as on Dec 31 2008" xfId="2680"/>
    <cellStyle name="s_Unit Price Sen. (2)_2_Customer Details" xfId="2681"/>
    <cellStyle name="s_Unit Price Sen. (2)_2_Eco Metrics" xfId="2682"/>
    <cellStyle name="s_Unit Price Sen. (2)_2_GC001-China-Aug06" xfId="2683"/>
    <cellStyle name="s_Unit Price Sen. (2)_2_GC001-China-July06" xfId="2684"/>
    <cellStyle name="s_Unit Price Sen. (2)_2_GC001-China-Oct06" xfId="2685"/>
    <cellStyle name="s_Unit Price Sen. (2)_2_Pipeline" xfId="2686"/>
    <cellStyle name="s_Unit Price Sen. (2)_2_Pullbacks" xfId="2687"/>
    <cellStyle name="s_Unit Price Sen. (2)_Aing report" xfId="2688"/>
    <cellStyle name="s_Unit Price Sen. (2)_AR" xfId="2689"/>
    <cellStyle name="s_Unit Price Sen. (2)_Base HC" xfId="2690"/>
    <cellStyle name="s_Unit Price Sen. (2)_Base P&amp;L" xfId="2691"/>
    <cellStyle name="s_Unit Price Sen. (2)_Capex" xfId="2692"/>
    <cellStyle name="s_Unit Price Sen. (2)_China as on Dec 31 2008" xfId="2693"/>
    <cellStyle name="s_Unit Price Sen. (2)_Customer Details" xfId="2694"/>
    <cellStyle name="s_Unit Price Sen. (2)_Eco Metrics" xfId="2695"/>
    <cellStyle name="s_Unit Price Sen. (2)_GC001-China-Aug06" xfId="2696"/>
    <cellStyle name="s_Unit Price Sen. (2)_GC001-China-July06" xfId="2697"/>
    <cellStyle name="s_Unit Price Sen. (2)_GC001-China-Oct06" xfId="2698"/>
    <cellStyle name="s_Unit Price Sen. (2)_Pipeline" xfId="2699"/>
    <cellStyle name="s_Unit Price Sen. (2)_Pullbacks" xfId="2700"/>
    <cellStyle name="s_UPVAL9" xfId="2701"/>
    <cellStyle name="s_UPVAL9 2" xfId="2702"/>
    <cellStyle name="s_UPVAL9_Aing report" xfId="2703"/>
    <cellStyle name="s_UPVAL9_AR" xfId="2704"/>
    <cellStyle name="s_UPVAL9_Base HC" xfId="2705"/>
    <cellStyle name="s_UPVAL9_Base P&amp;L" xfId="2706"/>
    <cellStyle name="s_UPVAL9_Capex" xfId="2707"/>
    <cellStyle name="s_UPVAL9_China as on Dec 31 2008" xfId="2708"/>
    <cellStyle name="s_UPVAL9_Customer Details" xfId="2709"/>
    <cellStyle name="s_UPVAL9_Eco Metrics" xfId="2710"/>
    <cellStyle name="s_UPVAL9_GC001-China-Aug06" xfId="2711"/>
    <cellStyle name="s_UPVAL9_GC001-China-July06" xfId="2712"/>
    <cellStyle name="s_UPVAL9_GC001-China-Oct06" xfId="2713"/>
    <cellStyle name="s_UPVAL9_Pipeline" xfId="2714"/>
    <cellStyle name="s_UPVAL9_Pullbacks" xfId="2715"/>
    <cellStyle name="s_Val Anal" xfId="2716"/>
    <cellStyle name="s_Val Anal 2" xfId="2717"/>
    <cellStyle name="s_Val Anal_Aing report" xfId="2718"/>
    <cellStyle name="s_Val Anal_AR" xfId="2719"/>
    <cellStyle name="s_Val Anal_Base HC" xfId="2720"/>
    <cellStyle name="s_Val Anal_Base P&amp;L" xfId="2721"/>
    <cellStyle name="s_Val Anal_Capex" xfId="2722"/>
    <cellStyle name="s_Val Anal_China as on Dec 31 2008" xfId="2723"/>
    <cellStyle name="s_Val Anal_Customer Details" xfId="2724"/>
    <cellStyle name="s_Val Anal_Eco Metrics" xfId="2725"/>
    <cellStyle name="s_Val Anal_GC001-China-Aug06" xfId="2726"/>
    <cellStyle name="s_Val Anal_GC001-China-July06" xfId="2727"/>
    <cellStyle name="s_Val Anal_GC001-China-Oct06" xfId="2728"/>
    <cellStyle name="s_Val Anal_Pipeline" xfId="2729"/>
    <cellStyle name="s_Val Anal_Pullbacks" xfId="2730"/>
    <cellStyle name="s_Valuation Matrix" xfId="2731"/>
    <cellStyle name="s_Valuation Matrix 2" xfId="2732"/>
    <cellStyle name="s_Valuation Matrix_Aing report" xfId="2733"/>
    <cellStyle name="s_Valuation Matrix_AR" xfId="2734"/>
    <cellStyle name="s_Valuation Matrix_Base HC" xfId="2735"/>
    <cellStyle name="s_Valuation Matrix_Base P&amp;L" xfId="2736"/>
    <cellStyle name="s_Valuation Matrix_Capex" xfId="2737"/>
    <cellStyle name="s_Valuation Matrix_China as on Dec 31 2008" xfId="2738"/>
    <cellStyle name="s_Valuation Matrix_Customer Details" xfId="2739"/>
    <cellStyle name="s_Valuation Matrix_Eco Metrics" xfId="2740"/>
    <cellStyle name="s_Valuation Matrix_GC001-China-Aug06" xfId="2741"/>
    <cellStyle name="s_Valuation Matrix_GC001-China-July06" xfId="2742"/>
    <cellStyle name="s_Valuation Matrix_GC001-China-Oct06" xfId="2743"/>
    <cellStyle name="s_Valuation Matrix_Pipeline" xfId="2744"/>
    <cellStyle name="s_Valuation Matrix_Pullbacks" xfId="2745"/>
    <cellStyle name="SELECT" xfId="2746"/>
    <cellStyle name="Smart Bold" xfId="2895"/>
    <cellStyle name="Smart Highlight" xfId="2896"/>
    <cellStyle name="Smart Subtitle 1" xfId="2897"/>
    <cellStyle name="Smart Subtotal" xfId="2898"/>
    <cellStyle name="Smart Title" xfId="2899"/>
    <cellStyle name="Standard__Utopia Index Index und Guidance (Deutsch)" xfId="2747"/>
    <cellStyle name="static" xfId="2748"/>
    <cellStyle name="Style 1" xfId="2749"/>
    <cellStyle name="Style 1 2" xfId="2750"/>
    <cellStyle name="Style 1 2 2" xfId="2751"/>
    <cellStyle name="Style 1 3" xfId="2752"/>
    <cellStyle name="Style 21" xfId="2753"/>
    <cellStyle name="Style 22" xfId="2754"/>
    <cellStyle name="Style 23" xfId="2755"/>
    <cellStyle name="Style 24" xfId="2756"/>
    <cellStyle name="Style 25" xfId="2757"/>
    <cellStyle name="Style 26" xfId="2758"/>
    <cellStyle name="Style 27" xfId="2759"/>
    <cellStyle name="Style 28" xfId="2760"/>
    <cellStyle name="Style 29" xfId="2761"/>
    <cellStyle name="Style 30" xfId="2762"/>
    <cellStyle name="Style 31" xfId="2763"/>
    <cellStyle name="Style 32" xfId="2764"/>
    <cellStyle name="Style 33" xfId="2765"/>
    <cellStyle name="Style 33 2" xfId="2766"/>
    <cellStyle name="Style 34" xfId="2767"/>
    <cellStyle name="Style 35" xfId="2768"/>
    <cellStyle name="Style 36" xfId="2769"/>
    <cellStyle name="Style 36 2" xfId="2770"/>
    <cellStyle name="Style 37" xfId="2771"/>
    <cellStyle name="Subtotal" xfId="2772"/>
    <cellStyle name="Table Title" xfId="2773"/>
    <cellStyle name="tcn" xfId="2774"/>
    <cellStyle name="text" xfId="2775"/>
    <cellStyle name="text 2" xfId="2776"/>
    <cellStyle name="times" xfId="2777"/>
    <cellStyle name="Title" xfId="2778" builtinId="15" customBuiltin="1"/>
    <cellStyle name="tn" xfId="2779"/>
    <cellStyle name="Topheader" xfId="2780"/>
    <cellStyle name="Total" xfId="2781" builtinId="25" customBuiltin="1"/>
    <cellStyle name="undo-style" xfId="2782"/>
    <cellStyle name="UN-HiLite" xfId="2783"/>
    <cellStyle name="UNLOCKED" xfId="2784"/>
    <cellStyle name="UnSelect" xfId="2785"/>
    <cellStyle name="Warning Text" xfId="2786" builtinId="11" customBuiltin="1"/>
    <cellStyle name="X" xfId="2787"/>
    <cellStyle name="X - None" xfId="2788"/>
    <cellStyle name="X - None 2" xfId="2789"/>
    <cellStyle name="X - None 2 2" xfId="2790"/>
    <cellStyle name="X - None 3" xfId="2791"/>
    <cellStyle name="X 2" xfId="2792"/>
    <cellStyle name="X 3" xfId="2793"/>
    <cellStyle name="X 4" xfId="2794"/>
    <cellStyle name="X 5" xfId="2795"/>
    <cellStyle name="X_Mary911" xfId="2796"/>
    <cellStyle name="X_Mary911_star0428" xfId="2797"/>
    <cellStyle name="X_Mary911_star0428 2" xfId="2798"/>
    <cellStyle name="X_Mary911_star0428 2 2" xfId="2799"/>
    <cellStyle name="X_Mary911_star0428 3" xfId="2800"/>
    <cellStyle name="X_star0428" xfId="2801"/>
    <cellStyle name="X_star0428 2" xfId="2802"/>
    <cellStyle name="X_star0428 2 2" xfId="2803"/>
    <cellStyle name="X_star0428 3" xfId="2804"/>
    <cellStyle name="ハイパーリンク_Global English Applicaiton -- Apr.2004" xfId="2805"/>
    <cellStyle name="콤마 [0]_BOILER-CO1" xfId="2806"/>
    <cellStyle name="콤마_BOILER-CO1" xfId="2807"/>
    <cellStyle name="통화 [0]_BOILER-CO1" xfId="2808"/>
    <cellStyle name="통화_BOILER-CO1" xfId="2809"/>
    <cellStyle name="표준_0N-HANDLING " xfId="2810"/>
    <cellStyle name="千位[0]_GetDateDialog" xfId="2811"/>
    <cellStyle name="千位_GetDateDialog" xfId="2812"/>
    <cellStyle name="千位分隔_326005001-A30-Mar05HIDE" xfId="2813"/>
    <cellStyle name="千分位[0]_ 白土" xfId="2814"/>
    <cellStyle name="千分位_ 白土" xfId="2815"/>
    <cellStyle name="常规_326005001-A30-Mar05HIDE" xfId="2816"/>
    <cellStyle name="普通_ 白土" xfId="2817"/>
    <cellStyle name="桁区切り [0.00]_Sheet1" xfId="2818"/>
    <cellStyle name="標準_Book1" xfId="2819"/>
    <cellStyle name="烹拳 [0]_97MBO" xfId="2820"/>
    <cellStyle name="烹拳_97MBO" xfId="2821"/>
    <cellStyle name="钎霖_laroux" xfId="2822"/>
    <cellStyle name="霓付 [0]_97MBO" xfId="2823"/>
    <cellStyle name="霓付_97MBO" xfId="2824"/>
  </cellStyles>
  <dxfs count="0"/>
  <tableStyles count="0" defaultTableStyle="TableStyleMedium2" defaultPivotStyle="PivotStyleLight16"/>
  <colors>
    <mruColors>
      <color rgb="FFCCFFFF"/>
      <color rgb="FF227A99"/>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126908</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94736"/>
          <a:ext cx="1779361" cy="711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tabSelected="1" zoomScale="90" zoomScaleNormal="90" workbookViewId="0">
      <selection activeCell="C22" sqref="C22"/>
    </sheetView>
  </sheetViews>
  <sheetFormatPr defaultColWidth="0" defaultRowHeight="15" zeroHeight="1"/>
  <cols>
    <col min="1" max="1" width="8.44140625" style="8" customWidth="1"/>
    <col min="2" max="2" width="72.44140625" style="8" customWidth="1"/>
    <col min="3" max="4" width="8.44140625" style="8" customWidth="1"/>
    <col min="5" max="16384" width="8.44140625" style="8" hidden="1"/>
  </cols>
  <sheetData>
    <row r="1" spans="1:3">
      <c r="A1" s="150"/>
    </row>
    <row r="2" spans="1:3"/>
    <row r="3" spans="1:3"/>
    <row r="4" spans="1:3"/>
    <row r="5" spans="1:3"/>
    <row r="6" spans="1:3"/>
    <row r="7" spans="1:3" ht="20.399999999999999">
      <c r="B7" s="249" t="s">
        <v>99</v>
      </c>
      <c r="C7" s="249"/>
    </row>
    <row r="8" spans="1:3" ht="20.399999999999999">
      <c r="B8" s="250" t="s">
        <v>147</v>
      </c>
      <c r="C8" s="250"/>
    </row>
    <row r="9" spans="1:3" ht="19.2">
      <c r="B9" s="17" t="s">
        <v>151</v>
      </c>
      <c r="C9" s="7"/>
    </row>
    <row r="10" spans="1:3" ht="19.2">
      <c r="B10" s="145" t="s">
        <v>100</v>
      </c>
      <c r="C10" s="146" t="s">
        <v>134</v>
      </c>
    </row>
    <row r="11" spans="1:3" ht="19.2">
      <c r="B11" s="9" t="s">
        <v>148</v>
      </c>
      <c r="C11" s="189">
        <v>1</v>
      </c>
    </row>
    <row r="12" spans="1:3" ht="19.2">
      <c r="B12" s="9" t="s">
        <v>101</v>
      </c>
      <c r="C12" s="189">
        <v>2</v>
      </c>
    </row>
    <row r="13" spans="1:3" ht="19.2">
      <c r="B13" s="9" t="s">
        <v>102</v>
      </c>
      <c r="C13" s="189">
        <v>3</v>
      </c>
    </row>
    <row r="14" spans="1:3" ht="19.2">
      <c r="B14" s="9" t="s">
        <v>103</v>
      </c>
      <c r="C14" s="189">
        <v>4</v>
      </c>
    </row>
    <row r="15" spans="1:3" ht="19.2">
      <c r="B15" s="9" t="s">
        <v>138</v>
      </c>
      <c r="C15" s="189">
        <v>5</v>
      </c>
    </row>
    <row r="16" spans="1:3" ht="19.2">
      <c r="B16" s="9" t="s">
        <v>137</v>
      </c>
      <c r="C16" s="189">
        <v>6</v>
      </c>
    </row>
    <row r="17" spans="2:3" ht="19.2">
      <c r="B17" s="9" t="s">
        <v>157</v>
      </c>
      <c r="C17" s="189">
        <v>7</v>
      </c>
    </row>
    <row r="18" spans="2:3" ht="19.2">
      <c r="B18" s="9" t="s">
        <v>172</v>
      </c>
      <c r="C18" s="189">
        <v>8</v>
      </c>
    </row>
    <row r="19" spans="2:3" ht="19.2">
      <c r="B19" s="9" t="s">
        <v>136</v>
      </c>
      <c r="C19" s="189">
        <v>9</v>
      </c>
    </row>
    <row r="20" spans="2:3">
      <c r="C20" s="10"/>
    </row>
    <row r="21" spans="2:3"/>
    <row r="22" spans="2:3"/>
    <row r="23" spans="2:3"/>
    <row r="24" spans="2:3"/>
    <row r="25" spans="2:3"/>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pageSetUpPr fitToPage="1"/>
  </sheetPr>
  <dimension ref="A1:DI51"/>
  <sheetViews>
    <sheetView showGridLines="0" zoomScale="80" zoomScaleNormal="80" zoomScaleSheetLayoutView="90" workbookViewId="0">
      <pane xSplit="2" ySplit="4" topLeftCell="AC5" activePane="bottomRight" state="frozen"/>
      <selection activeCell="A6" sqref="A6"/>
      <selection pane="topRight" activeCell="A6" sqref="A6"/>
      <selection pane="bottomLeft" activeCell="A6" sqref="A6"/>
      <selection pane="bottomRight" activeCell="B48" sqref="B48"/>
    </sheetView>
  </sheetViews>
  <sheetFormatPr defaultColWidth="0" defaultRowHeight="13.8" zeroHeight="1" outlineLevelRow="1" outlineLevelCol="1"/>
  <cols>
    <col min="1" max="1" width="2.44140625" style="130" customWidth="1"/>
    <col min="2" max="2" width="44.44140625" style="130" customWidth="1"/>
    <col min="3" max="9" width="10.44140625" style="130" hidden="1" customWidth="1" outlineLevel="1"/>
    <col min="10" max="11" width="1.44140625" style="130" hidden="1" customWidth="1" outlineLevel="1"/>
    <col min="12" max="12" width="11.44140625" style="130" hidden="1" customWidth="1" outlineLevel="1"/>
    <col min="13" max="13" width="1.44140625" style="130" hidden="1" customWidth="1" outlineLevel="1"/>
    <col min="14" max="14" width="11.44140625" style="130" hidden="1" customWidth="1" outlineLevel="1"/>
    <col min="15" max="16" width="1.44140625" style="130" hidden="1" customWidth="1" outlineLevel="1"/>
    <col min="17" max="17" width="11.44140625" style="130" hidden="1" customWidth="1" outlineLevel="1"/>
    <col min="18" max="18" width="1.44140625" style="130" hidden="1" customWidth="1" outlineLevel="1"/>
    <col min="19" max="19" width="11.44140625" style="130" hidden="1" customWidth="1" outlineLevel="1"/>
    <col min="20" max="20" width="1.44140625" style="130" hidden="1" customWidth="1" outlineLevel="1"/>
    <col min="21" max="21" width="5.44140625" style="94" hidden="1" customWidth="1" outlineLevel="1"/>
    <col min="22" max="22" width="10.44140625" style="130" customWidth="1" collapsed="1"/>
    <col min="23" max="38" width="10.44140625" style="130" customWidth="1"/>
    <col min="39" max="41" width="1.44140625" style="130" customWidth="1"/>
    <col min="42" max="42" width="12.44140625" style="130" hidden="1" customWidth="1"/>
    <col min="43" max="43" width="1.44140625" style="130" customWidth="1"/>
    <col min="44" max="44" width="12.44140625" style="130" customWidth="1"/>
    <col min="45" max="45" width="1.44140625" style="130" customWidth="1"/>
    <col min="46" max="46" width="12.44140625" style="130" customWidth="1"/>
    <col min="47" max="47" width="1.44140625" style="130" customWidth="1"/>
    <col min="48" max="48" width="12.44140625" style="130" customWidth="1"/>
    <col min="49" max="49" width="1.44140625" style="130" customWidth="1"/>
    <col min="50" max="50" width="12.44140625" style="130" customWidth="1"/>
    <col min="51" max="51" width="1.44140625" style="130" customWidth="1"/>
    <col min="52" max="52" width="16.44140625" style="130" customWidth="1"/>
    <col min="53" max="113" width="0" style="130" hidden="1" customWidth="1"/>
    <col min="114" max="16384" width="12.44140625" style="130" hidden="1"/>
  </cols>
  <sheetData>
    <row r="1" spans="2:52"/>
    <row r="2" spans="2:52" ht="27">
      <c r="B2" s="184" t="s">
        <v>186</v>
      </c>
      <c r="AZ2" s="12" t="s">
        <v>135</v>
      </c>
    </row>
    <row r="3" spans="2:52" ht="15" customHeight="1">
      <c r="B3" s="185"/>
      <c r="C3" s="253" t="s">
        <v>239</v>
      </c>
      <c r="D3" s="254"/>
      <c r="E3" s="254"/>
      <c r="F3" s="254"/>
      <c r="G3" s="254"/>
      <c r="H3" s="254"/>
      <c r="I3" s="254"/>
      <c r="J3" s="254"/>
      <c r="K3" s="254"/>
      <c r="L3" s="254"/>
      <c r="M3" s="254"/>
      <c r="N3" s="254"/>
      <c r="O3" s="254"/>
      <c r="P3" s="254"/>
      <c r="Q3" s="254"/>
      <c r="R3" s="254"/>
      <c r="S3" s="255"/>
      <c r="V3" s="213" t="s">
        <v>231</v>
      </c>
      <c r="W3" s="213" t="s">
        <v>231</v>
      </c>
      <c r="X3" s="213" t="s">
        <v>231</v>
      </c>
      <c r="Y3" s="213" t="s">
        <v>231</v>
      </c>
      <c r="Z3" s="213" t="s">
        <v>231</v>
      </c>
      <c r="AA3" s="213" t="s">
        <v>231</v>
      </c>
      <c r="AB3" s="213" t="s">
        <v>231</v>
      </c>
      <c r="AP3" s="213" t="s">
        <v>231</v>
      </c>
    </row>
    <row r="4" spans="2:52" ht="15" customHeight="1" thickBot="1">
      <c r="B4" s="96"/>
      <c r="C4" s="97" t="s">
        <v>109</v>
      </c>
      <c r="D4" s="97" t="s">
        <v>110</v>
      </c>
      <c r="E4" s="97" t="s">
        <v>111</v>
      </c>
      <c r="F4" s="97" t="s">
        <v>112</v>
      </c>
      <c r="G4" s="97" t="s">
        <v>156</v>
      </c>
      <c r="H4" s="97" t="s">
        <v>182</v>
      </c>
      <c r="I4" s="97" t="s">
        <v>209</v>
      </c>
      <c r="J4" s="131"/>
      <c r="K4" s="132" t="s">
        <v>120</v>
      </c>
      <c r="L4" s="97" t="s">
        <v>187</v>
      </c>
      <c r="M4" s="131"/>
      <c r="N4" s="97" t="s">
        <v>188</v>
      </c>
      <c r="O4" s="132"/>
      <c r="P4" s="131"/>
      <c r="Q4" s="97" t="s">
        <v>37</v>
      </c>
      <c r="R4" s="131"/>
      <c r="S4" s="97" t="s">
        <v>210</v>
      </c>
      <c r="T4" s="131"/>
      <c r="U4" s="131"/>
      <c r="V4" s="97" t="s">
        <v>109</v>
      </c>
      <c r="W4" s="97" t="s">
        <v>110</v>
      </c>
      <c r="X4" s="97" t="s">
        <v>111</v>
      </c>
      <c r="Y4" s="97" t="s">
        <v>112</v>
      </c>
      <c r="Z4" s="97" t="s">
        <v>156</v>
      </c>
      <c r="AA4" s="97" t="s">
        <v>182</v>
      </c>
      <c r="AB4" s="97" t="s">
        <v>209</v>
      </c>
      <c r="AC4" s="97" t="s">
        <v>238</v>
      </c>
      <c r="AD4" s="97" t="s">
        <v>245</v>
      </c>
      <c r="AE4" s="97" t="s">
        <v>249</v>
      </c>
      <c r="AF4" s="97" t="s">
        <v>254</v>
      </c>
      <c r="AG4" s="97" t="s">
        <v>260</v>
      </c>
      <c r="AH4" s="97" t="s">
        <v>265</v>
      </c>
      <c r="AI4" s="97" t="s">
        <v>269</v>
      </c>
      <c r="AJ4" s="97" t="s">
        <v>273</v>
      </c>
      <c r="AK4" s="97" t="s">
        <v>274</v>
      </c>
      <c r="AL4" s="97" t="s">
        <v>327</v>
      </c>
      <c r="AM4" s="131"/>
      <c r="AN4" s="132"/>
      <c r="AO4" s="131"/>
      <c r="AP4" s="97" t="s">
        <v>37</v>
      </c>
      <c r="AQ4" s="131"/>
      <c r="AR4" s="97" t="s">
        <v>233</v>
      </c>
      <c r="AS4" s="131"/>
      <c r="AT4" s="97" t="s">
        <v>256</v>
      </c>
      <c r="AU4" s="131"/>
      <c r="AV4" s="97" t="s">
        <v>275</v>
      </c>
      <c r="AW4" s="131"/>
      <c r="AX4" s="97" t="s">
        <v>328</v>
      </c>
      <c r="AY4" s="131"/>
    </row>
    <row r="5" spans="2:52" ht="15" customHeight="1">
      <c r="B5" s="185"/>
      <c r="K5" s="132"/>
      <c r="O5" s="132"/>
      <c r="AN5" s="132"/>
    </row>
    <row r="6" spans="2:52" ht="15" customHeight="1">
      <c r="B6" s="2" t="s">
        <v>211</v>
      </c>
      <c r="K6" s="132"/>
      <c r="O6" s="132"/>
      <c r="AN6" s="132"/>
    </row>
    <row r="7" spans="2:52" ht="15" customHeight="1">
      <c r="B7" s="193" t="s">
        <v>104</v>
      </c>
      <c r="K7" s="132"/>
      <c r="O7" s="132"/>
      <c r="R7" s="194"/>
      <c r="AN7" s="132"/>
      <c r="AQ7" s="194"/>
      <c r="AS7" s="194"/>
      <c r="AU7" s="194"/>
      <c r="AW7" s="194"/>
    </row>
    <row r="8" spans="2:52" ht="15" customHeight="1">
      <c r="B8" s="195" t="s">
        <v>212</v>
      </c>
      <c r="C8" s="194">
        <v>393.16705134368351</v>
      </c>
      <c r="D8" s="194">
        <v>410.38168223752746</v>
      </c>
      <c r="E8" s="194">
        <v>383.0300055909205</v>
      </c>
      <c r="F8" s="194">
        <v>399.64334425733591</v>
      </c>
      <c r="G8" s="194">
        <v>403.76469007781719</v>
      </c>
      <c r="H8" s="194">
        <v>390.15971691157779</v>
      </c>
      <c r="I8" s="194">
        <v>372.91669093397007</v>
      </c>
      <c r="K8" s="132"/>
      <c r="L8" s="194">
        <f>SUM(C8:E8)</f>
        <v>1186.5787391721315</v>
      </c>
      <c r="M8" s="194"/>
      <c r="N8" s="194">
        <f>SUM(G8:I8)</f>
        <v>1166.8410979233652</v>
      </c>
      <c r="O8" s="132"/>
      <c r="Q8" s="194">
        <f>SUM(C8:F8)</f>
        <v>1586.2220834294674</v>
      </c>
      <c r="R8" s="194"/>
      <c r="S8" s="194">
        <f>SUM(F8:I8)</f>
        <v>1566.4844421807011</v>
      </c>
      <c r="V8" s="194">
        <v>393.16705134368351</v>
      </c>
      <c r="W8" s="194">
        <v>410.38168223752746</v>
      </c>
      <c r="X8" s="194">
        <v>383.03000559092044</v>
      </c>
      <c r="Y8" s="194">
        <v>399.64334425733591</v>
      </c>
      <c r="Z8" s="194">
        <v>404.35735676781724</v>
      </c>
      <c r="AA8" s="194">
        <v>390.84866422157785</v>
      </c>
      <c r="AB8" s="194">
        <v>373.54564927397007</v>
      </c>
      <c r="AC8" s="194">
        <v>393.58531274976764</v>
      </c>
      <c r="AD8" s="194">
        <v>365.45068415521746</v>
      </c>
      <c r="AE8" s="194">
        <v>307.72238142275376</v>
      </c>
      <c r="AF8" s="194">
        <v>305.36299623753501</v>
      </c>
      <c r="AG8" s="194">
        <v>314.10861611949468</v>
      </c>
      <c r="AH8" s="194">
        <v>300.0555049442018</v>
      </c>
      <c r="AI8" s="194">
        <v>293.00887247759891</v>
      </c>
      <c r="AJ8" s="194">
        <v>279.22879626982632</v>
      </c>
      <c r="AK8" s="194">
        <v>294.31315256571168</v>
      </c>
      <c r="AL8" s="194">
        <v>279.39778957140936</v>
      </c>
      <c r="AN8" s="132"/>
      <c r="AP8" s="194">
        <v>1586.2220834294674</v>
      </c>
      <c r="AQ8" s="194"/>
      <c r="AR8" s="194">
        <v>1562.3369830131328</v>
      </c>
      <c r="AS8" s="194"/>
      <c r="AT8" s="194">
        <v>1292.5617081650009</v>
      </c>
      <c r="AU8" s="194"/>
      <c r="AV8" s="194">
        <v>1166.6063262573389</v>
      </c>
      <c r="AW8" s="194"/>
      <c r="AX8" s="194">
        <v>1145.9486108845463</v>
      </c>
    </row>
    <row r="9" spans="2:52" ht="4.5" customHeight="1">
      <c r="B9" s="196"/>
      <c r="C9" s="194"/>
      <c r="D9" s="194"/>
      <c r="E9" s="194"/>
      <c r="F9" s="194"/>
      <c r="G9" s="194"/>
      <c r="H9" s="194"/>
      <c r="I9" s="194"/>
      <c r="K9" s="132"/>
      <c r="L9" s="194" t="s">
        <v>120</v>
      </c>
      <c r="M9" s="194"/>
      <c r="N9" s="194"/>
      <c r="O9" s="132"/>
      <c r="Q9" s="194"/>
      <c r="R9" s="197"/>
      <c r="S9" s="194"/>
      <c r="V9" s="194"/>
      <c r="W9" s="194"/>
      <c r="X9" s="194"/>
      <c r="Y9" s="194"/>
      <c r="Z9" s="194"/>
      <c r="AA9" s="194"/>
      <c r="AB9" s="194"/>
      <c r="AC9" s="194"/>
      <c r="AD9" s="194"/>
      <c r="AE9" s="194"/>
      <c r="AF9" s="194"/>
      <c r="AG9" s="194"/>
      <c r="AH9" s="194"/>
      <c r="AI9" s="194"/>
      <c r="AJ9" s="194"/>
      <c r="AK9" s="194"/>
      <c r="AL9" s="194"/>
      <c r="AN9" s="132"/>
      <c r="AP9" s="194"/>
      <c r="AQ9" s="197"/>
      <c r="AR9" s="194"/>
      <c r="AS9" s="197"/>
      <c r="AT9" s="194"/>
      <c r="AU9" s="197"/>
      <c r="AV9" s="194"/>
      <c r="AW9" s="197"/>
      <c r="AX9" s="194"/>
    </row>
    <row r="10" spans="2:52" ht="15" customHeight="1">
      <c r="B10" s="198" t="s">
        <v>213</v>
      </c>
      <c r="C10" s="197">
        <v>307.84097557363856</v>
      </c>
      <c r="D10" s="197">
        <v>319.4456154511804</v>
      </c>
      <c r="E10" s="197">
        <v>302.01130481371024</v>
      </c>
      <c r="F10" s="197">
        <v>318.80656443495241</v>
      </c>
      <c r="G10" s="197">
        <v>326.48454047660698</v>
      </c>
      <c r="H10" s="197">
        <v>323.71836593971943</v>
      </c>
      <c r="I10" s="197">
        <v>309.27137346769598</v>
      </c>
      <c r="K10" s="132"/>
      <c r="L10" s="197">
        <f>SUM(C10:E10)</f>
        <v>929.29789583852926</v>
      </c>
      <c r="M10" s="197"/>
      <c r="N10" s="194">
        <f>SUM(G10:I10)</f>
        <v>959.47427988402239</v>
      </c>
      <c r="O10" s="132"/>
      <c r="Q10" s="194">
        <f>SUM(C10:F10)</f>
        <v>1248.1044602734817</v>
      </c>
      <c r="R10" s="194"/>
      <c r="S10" s="194">
        <f>SUM(F10:I10)</f>
        <v>1278.2808443189747</v>
      </c>
      <c r="V10" s="197">
        <v>307.84097557363856</v>
      </c>
      <c r="W10" s="197">
        <v>319.4456154511804</v>
      </c>
      <c r="X10" s="197">
        <v>302.01130481371024</v>
      </c>
      <c r="Y10" s="197">
        <v>318.80656443495241</v>
      </c>
      <c r="Z10" s="197">
        <v>327.07720716660697</v>
      </c>
      <c r="AA10" s="197">
        <v>324.40731324971944</v>
      </c>
      <c r="AB10" s="197">
        <v>309.90033180769603</v>
      </c>
      <c r="AC10" s="197">
        <v>323.52430008397891</v>
      </c>
      <c r="AD10" s="197">
        <v>295.70650159217115</v>
      </c>
      <c r="AE10" s="197">
        <v>252.50342086557038</v>
      </c>
      <c r="AF10" s="197">
        <v>254.37352173684116</v>
      </c>
      <c r="AG10" s="197">
        <v>260.01775769021776</v>
      </c>
      <c r="AH10" s="197">
        <v>240.72465268165851</v>
      </c>
      <c r="AI10" s="197">
        <v>240.18456427399371</v>
      </c>
      <c r="AJ10" s="197">
        <v>229.10005340220812</v>
      </c>
      <c r="AK10" s="197">
        <v>233.62421185459587</v>
      </c>
      <c r="AL10" s="197">
        <v>222.44784637156047</v>
      </c>
      <c r="AN10" s="132"/>
      <c r="AP10" s="197">
        <v>1248.1044602734817</v>
      </c>
      <c r="AQ10" s="194"/>
      <c r="AR10" s="197">
        <v>1284.9091523080015</v>
      </c>
      <c r="AS10" s="194"/>
      <c r="AT10" s="197">
        <v>1062.5182321148004</v>
      </c>
      <c r="AU10" s="194"/>
      <c r="AV10" s="197">
        <v>943.63348221245622</v>
      </c>
      <c r="AW10" s="194"/>
      <c r="AX10" s="197">
        <v>925.35667590235812</v>
      </c>
    </row>
    <row r="11" spans="2:52" ht="4.5" customHeight="1">
      <c r="B11" s="196"/>
      <c r="C11" s="194"/>
      <c r="D11" s="194"/>
      <c r="E11" s="194"/>
      <c r="F11" s="194"/>
      <c r="G11" s="194"/>
      <c r="H11" s="194"/>
      <c r="I11" s="194"/>
      <c r="K11" s="132"/>
      <c r="L11" s="194"/>
      <c r="M11" s="194"/>
      <c r="N11" s="194"/>
      <c r="O11" s="132"/>
      <c r="Q11" s="194"/>
      <c r="R11" s="197"/>
      <c r="S11" s="194"/>
      <c r="V11" s="194"/>
      <c r="W11" s="194"/>
      <c r="X11" s="194"/>
      <c r="Y11" s="194"/>
      <c r="Z11" s="194"/>
      <c r="AA11" s="194"/>
      <c r="AB11" s="194"/>
      <c r="AC11" s="194"/>
      <c r="AD11" s="194"/>
      <c r="AE11" s="194"/>
      <c r="AF11" s="194"/>
      <c r="AG11" s="194"/>
      <c r="AH11" s="194"/>
      <c r="AI11" s="194"/>
      <c r="AJ11" s="194"/>
      <c r="AK11" s="194"/>
      <c r="AL11" s="194"/>
      <c r="AN11" s="132"/>
      <c r="AP11" s="194"/>
      <c r="AQ11" s="197"/>
      <c r="AR11" s="194"/>
      <c r="AS11" s="197"/>
      <c r="AT11" s="194"/>
      <c r="AU11" s="197"/>
      <c r="AV11" s="194"/>
      <c r="AW11" s="197"/>
      <c r="AX11" s="194"/>
    </row>
    <row r="12" spans="2:52" ht="15" customHeight="1">
      <c r="B12" s="198" t="s">
        <v>118</v>
      </c>
      <c r="C12" s="197">
        <v>99.374776309275774</v>
      </c>
      <c r="D12" s="197">
        <v>96.428110372286369</v>
      </c>
      <c r="E12" s="197">
        <v>87.094036894476744</v>
      </c>
      <c r="F12" s="197">
        <v>93.450945586326554</v>
      </c>
      <c r="G12" s="197">
        <v>96.883051456754401</v>
      </c>
      <c r="H12" s="197">
        <v>92.153609872692471</v>
      </c>
      <c r="I12" s="197">
        <v>81.694758531899765</v>
      </c>
      <c r="K12" s="132"/>
      <c r="L12" s="197">
        <f>SUM(C12:E12)</f>
        <v>282.89692357603889</v>
      </c>
      <c r="M12" s="197"/>
      <c r="N12" s="194">
        <f>SUM(G12:I12)</f>
        <v>270.73141986134664</v>
      </c>
      <c r="O12" s="132"/>
      <c r="Q12" s="194">
        <f>SUM(C12:F12)</f>
        <v>376.34786916236544</v>
      </c>
      <c r="R12" s="194"/>
      <c r="S12" s="194">
        <f>SUM(F12:I12)</f>
        <v>364.18236544767319</v>
      </c>
      <c r="V12" s="197">
        <v>97.690617939275839</v>
      </c>
      <c r="W12" s="197">
        <v>94.784606852286331</v>
      </c>
      <c r="X12" s="197">
        <v>85.354229324476833</v>
      </c>
      <c r="Y12" s="197">
        <v>92.252816836326588</v>
      </c>
      <c r="Z12" s="197">
        <v>93.114194106754383</v>
      </c>
      <c r="AA12" s="197">
        <v>85.596390312692449</v>
      </c>
      <c r="AB12" s="197">
        <v>76.87862698189987</v>
      </c>
      <c r="AC12" s="197">
        <v>80.397345325892303</v>
      </c>
      <c r="AD12" s="197">
        <v>72.912160497721459</v>
      </c>
      <c r="AE12" s="197">
        <v>65.934659738783353</v>
      </c>
      <c r="AF12" s="197">
        <v>70.982478282547845</v>
      </c>
      <c r="AG12" s="197">
        <v>59.11207230893551</v>
      </c>
      <c r="AH12" s="197">
        <v>67.468784759292745</v>
      </c>
      <c r="AI12" s="197">
        <v>83.929275508360831</v>
      </c>
      <c r="AJ12" s="197">
        <v>67.497590108530133</v>
      </c>
      <c r="AK12" s="197">
        <v>58.61610793942809</v>
      </c>
      <c r="AL12" s="197">
        <v>55.894264129883858</v>
      </c>
      <c r="AN12" s="132"/>
      <c r="AP12" s="197">
        <v>370.0822709523656</v>
      </c>
      <c r="AQ12" s="194"/>
      <c r="AR12" s="197">
        <v>335.98655672723896</v>
      </c>
      <c r="AS12" s="194"/>
      <c r="AT12" s="197">
        <v>269.01724651798827</v>
      </c>
      <c r="AU12" s="194"/>
      <c r="AV12" s="197">
        <v>277.51175831561181</v>
      </c>
      <c r="AW12" s="194"/>
      <c r="AX12" s="197">
        <v>265.93723768620293</v>
      </c>
    </row>
    <row r="13" spans="2:52" ht="15" customHeight="1">
      <c r="B13" s="200" t="s">
        <v>214</v>
      </c>
      <c r="C13" s="199">
        <f t="shared" ref="C13:H13" si="0">C12/C10</f>
        <v>0.32281204970877686</v>
      </c>
      <c r="D13" s="199">
        <f t="shared" si="0"/>
        <v>0.30186080418130856</v>
      </c>
      <c r="E13" s="199">
        <f t="shared" si="0"/>
        <v>0.28838005566778036</v>
      </c>
      <c r="F13" s="199">
        <f t="shared" si="0"/>
        <v>0.29312741960617245</v>
      </c>
      <c r="G13" s="199">
        <f t="shared" si="0"/>
        <v>0.29674621443123489</v>
      </c>
      <c r="H13" s="199">
        <f t="shared" si="0"/>
        <v>0.28467217053064164</v>
      </c>
      <c r="I13" s="199">
        <f>I12/I10</f>
        <v>0.26415234496455248</v>
      </c>
      <c r="K13" s="132"/>
      <c r="L13" s="199">
        <f>L12/L10</f>
        <v>0.30442006254708426</v>
      </c>
      <c r="M13" s="199"/>
      <c r="N13" s="199">
        <f>N12/N10</f>
        <v>0.28216641710715956</v>
      </c>
      <c r="O13" s="132"/>
      <c r="Q13" s="199">
        <f t="shared" ref="Q13:S13" si="1">Q12/Q10</f>
        <v>0.30153555342627408</v>
      </c>
      <c r="R13" s="194"/>
      <c r="S13" s="199">
        <f t="shared" si="1"/>
        <v>0.28490011961471379</v>
      </c>
      <c r="V13" s="199">
        <v>0.31734117837054249</v>
      </c>
      <c r="W13" s="199">
        <v>0.29671594245679006</v>
      </c>
      <c r="X13" s="199">
        <v>0.28261931909179994</v>
      </c>
      <c r="Y13" s="199">
        <v>0.28936925122553225</v>
      </c>
      <c r="Z13" s="199">
        <v>0.28468567074233259</v>
      </c>
      <c r="AA13" s="199">
        <v>0.26385468766175074</v>
      </c>
      <c r="AB13" s="199">
        <v>0.24807532968246623</v>
      </c>
      <c r="AC13" s="199">
        <v>0.24850481186428081</v>
      </c>
      <c r="AD13" s="199">
        <v>0.24656935206071171</v>
      </c>
      <c r="AE13" s="199">
        <v>0.26112382760107689</v>
      </c>
      <c r="AF13" s="199">
        <v>0.27904821931891893</v>
      </c>
      <c r="AG13" s="199">
        <v>0.22733859730980746</v>
      </c>
      <c r="AH13" s="199">
        <v>0.28027368201675418</v>
      </c>
      <c r="AI13" s="199">
        <v>0.3494365916563123</v>
      </c>
      <c r="AJ13" s="199">
        <v>0.29462057780506645</v>
      </c>
      <c r="AK13" s="199">
        <v>0.25089911475403864</v>
      </c>
      <c r="AL13" s="199">
        <v>0.25126907291573508</v>
      </c>
      <c r="AN13" s="132"/>
      <c r="AP13" s="199">
        <v>0.29651546223244329</v>
      </c>
      <c r="AQ13" s="194"/>
      <c r="AR13" s="199">
        <v>0.26148662426734798</v>
      </c>
      <c r="AS13" s="194"/>
      <c r="AT13" s="199">
        <v>0.25318835798473349</v>
      </c>
      <c r="AU13" s="194"/>
      <c r="AV13" s="199">
        <v>0.2940885031600976</v>
      </c>
      <c r="AW13" s="194"/>
      <c r="AX13" s="199">
        <v>0.28738890053057131</v>
      </c>
    </row>
    <row r="14" spans="2:52" ht="6" customHeight="1">
      <c r="B14" s="200"/>
      <c r="K14" s="132"/>
      <c r="O14" s="132"/>
      <c r="AN14" s="132"/>
    </row>
    <row r="15" spans="2:52" ht="15" customHeight="1">
      <c r="B15" s="201" t="s">
        <v>215</v>
      </c>
      <c r="K15" s="132"/>
      <c r="O15" s="132"/>
      <c r="AN15" s="132"/>
    </row>
    <row r="16" spans="2:52" ht="15" customHeight="1">
      <c r="B16" s="185"/>
    </row>
    <row r="17" spans="2:51" ht="15" customHeight="1">
      <c r="B17" s="185"/>
    </row>
    <row r="18" spans="2:51" ht="20.399999999999999">
      <c r="B18" s="2" t="s">
        <v>125</v>
      </c>
      <c r="C18" s="90"/>
      <c r="D18" s="90"/>
      <c r="E18" s="90"/>
      <c r="F18" s="90"/>
      <c r="G18" s="90"/>
      <c r="H18" s="90"/>
      <c r="I18" s="90"/>
      <c r="J18" s="90"/>
      <c r="K18" s="90"/>
      <c r="L18" s="90"/>
      <c r="M18" s="90"/>
      <c r="N18" s="90"/>
      <c r="O18" s="90"/>
      <c r="P18" s="90"/>
      <c r="Q18" s="90"/>
      <c r="R18" s="90"/>
      <c r="S18" s="90"/>
      <c r="T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row>
    <row r="19" spans="2:51" ht="15">
      <c r="B19" s="128" t="s">
        <v>104</v>
      </c>
      <c r="C19" s="129"/>
      <c r="D19" s="129"/>
      <c r="E19" s="129"/>
      <c r="F19" s="129"/>
      <c r="G19" s="129"/>
      <c r="H19" s="129"/>
      <c r="I19" s="129"/>
      <c r="J19" s="129"/>
      <c r="L19" s="129"/>
      <c r="N19" s="129"/>
      <c r="Q19" s="129"/>
      <c r="S19" s="129"/>
      <c r="V19" s="129"/>
      <c r="W19" s="129"/>
      <c r="X19" s="129"/>
      <c r="Y19" s="129"/>
      <c r="Z19" s="129"/>
      <c r="AA19" s="129"/>
      <c r="AB19" s="129"/>
      <c r="AC19" s="129"/>
      <c r="AD19" s="129"/>
      <c r="AE19" s="129"/>
      <c r="AF19" s="129"/>
      <c r="AG19" s="129"/>
      <c r="AH19" s="129"/>
      <c r="AI19" s="129"/>
      <c r="AJ19" s="129"/>
      <c r="AK19" s="129"/>
      <c r="AL19" s="129"/>
      <c r="AM19" s="129"/>
      <c r="AP19" s="129"/>
      <c r="AR19" s="129"/>
      <c r="AT19" s="129"/>
      <c r="AV19" s="129"/>
      <c r="AX19" s="129"/>
    </row>
    <row r="20" spans="2:51" s="93" customFormat="1" ht="15" customHeight="1">
      <c r="B20" s="133"/>
      <c r="C20" s="133"/>
      <c r="D20" s="133"/>
      <c r="E20" s="133"/>
      <c r="F20" s="133"/>
      <c r="G20" s="133"/>
      <c r="H20" s="133"/>
      <c r="I20" s="133"/>
      <c r="J20" s="134"/>
      <c r="K20" s="137"/>
      <c r="L20" s="133"/>
      <c r="M20" s="133"/>
      <c r="N20" s="133"/>
      <c r="O20" s="137"/>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4"/>
      <c r="AN20" s="137"/>
      <c r="AO20" s="133"/>
      <c r="AP20" s="133"/>
      <c r="AQ20" s="133"/>
      <c r="AR20" s="133"/>
      <c r="AS20" s="133"/>
      <c r="AT20" s="133"/>
      <c r="AU20" s="133"/>
      <c r="AV20" s="133"/>
      <c r="AW20" s="133"/>
      <c r="AX20" s="133"/>
      <c r="AY20" s="133"/>
    </row>
    <row r="21" spans="2:51" ht="20.25" customHeight="1">
      <c r="B21" s="116" t="s">
        <v>126</v>
      </c>
      <c r="C21" s="134">
        <v>-23.994169716129981</v>
      </c>
      <c r="D21" s="134">
        <v>-25.181646646615707</v>
      </c>
      <c r="E21" s="134">
        <v>-28.940327654351755</v>
      </c>
      <c r="F21" s="134">
        <v>-84.400833497434618</v>
      </c>
      <c r="G21" s="134">
        <v>-29.907354720144671</v>
      </c>
      <c r="H21" s="134">
        <v>-34.146124491336671</v>
      </c>
      <c r="I21" s="134">
        <v>-133.42630382297824</v>
      </c>
      <c r="J21" s="134"/>
      <c r="K21" s="137"/>
      <c r="L21" s="134">
        <f>SUM(C21:E21)</f>
        <v>-78.11614401709744</v>
      </c>
      <c r="M21" s="134"/>
      <c r="N21" s="134">
        <f>SUM(G21:I21)</f>
        <v>-197.47978303445959</v>
      </c>
      <c r="O21" s="137"/>
      <c r="P21" s="135"/>
      <c r="Q21" s="134">
        <f>SUM(C21:F21)</f>
        <v>-162.51697751453207</v>
      </c>
      <c r="R21" s="134"/>
      <c r="S21" s="134">
        <f>SUM(F21:J21)</f>
        <v>-281.88061653189419</v>
      </c>
      <c r="T21" s="135"/>
      <c r="U21" s="135"/>
      <c r="V21" s="134">
        <v>-23.977792026295482</v>
      </c>
      <c r="W21" s="134">
        <v>-30.509851666615745</v>
      </c>
      <c r="X21" s="134">
        <v>-28.805558734351727</v>
      </c>
      <c r="Y21" s="134">
        <v>-86.51342760743465</v>
      </c>
      <c r="Z21" s="134">
        <v>-32.171724570144661</v>
      </c>
      <c r="AA21" s="134">
        <v>-41.570678601336652</v>
      </c>
      <c r="AB21" s="134">
        <v>-131.28742724297817</v>
      </c>
      <c r="AC21" s="134">
        <v>-304.08574453040666</v>
      </c>
      <c r="AD21" s="134">
        <v>-12.670001660571412</v>
      </c>
      <c r="AE21" s="134">
        <v>-48.689890580244189</v>
      </c>
      <c r="AF21" s="134">
        <v>-28.316746427519931</v>
      </c>
      <c r="AG21" s="134">
        <v>-88.853790062049939</v>
      </c>
      <c r="AH21" s="134">
        <v>-39.201246742947923</v>
      </c>
      <c r="AI21" s="134">
        <v>-19.367835205832105</v>
      </c>
      <c r="AJ21" s="134">
        <v>-13.214479892515561</v>
      </c>
      <c r="AK21" s="134">
        <v>-70.605800725823713</v>
      </c>
      <c r="AL21" s="134">
        <v>-56.955702687415808</v>
      </c>
      <c r="AM21" s="134"/>
      <c r="AN21" s="137"/>
      <c r="AO21" s="135"/>
      <c r="AP21" s="134">
        <v>-169.8066300346976</v>
      </c>
      <c r="AQ21" s="134"/>
      <c r="AR21" s="134">
        <v>-509.11557494486613</v>
      </c>
      <c r="AS21" s="134"/>
      <c r="AT21" s="134">
        <v>-178.53042873038547</v>
      </c>
      <c r="AU21" s="134"/>
      <c r="AV21" s="134">
        <v>-142.38936256711929</v>
      </c>
      <c r="AW21" s="134"/>
      <c r="AX21" s="134">
        <v>-160.1438185115872</v>
      </c>
      <c r="AY21" s="135"/>
    </row>
    <row r="22" spans="2:51" ht="3.75" customHeight="1">
      <c r="B22" s="116"/>
      <c r="C22" s="136">
        <v>0</v>
      </c>
      <c r="D22" s="136">
        <v>0</v>
      </c>
      <c r="E22" s="136">
        <v>0</v>
      </c>
      <c r="F22" s="136">
        <v>0</v>
      </c>
      <c r="G22" s="136">
        <v>0</v>
      </c>
      <c r="H22" s="136">
        <v>0</v>
      </c>
      <c r="I22" s="136">
        <v>0</v>
      </c>
      <c r="J22" s="134"/>
      <c r="K22" s="137"/>
      <c r="L22" s="136">
        <v>0</v>
      </c>
      <c r="M22" s="136"/>
      <c r="N22" s="136">
        <v>0</v>
      </c>
      <c r="O22" s="137"/>
      <c r="P22" s="136"/>
      <c r="Q22" s="136">
        <v>0</v>
      </c>
      <c r="R22" s="136"/>
      <c r="S22" s="136">
        <v>0</v>
      </c>
      <c r="T22" s="136"/>
      <c r="U22" s="136"/>
      <c r="V22" s="136">
        <v>0</v>
      </c>
      <c r="W22" s="136">
        <v>0</v>
      </c>
      <c r="X22" s="136">
        <v>0</v>
      </c>
      <c r="Y22" s="136">
        <v>0</v>
      </c>
      <c r="Z22" s="136">
        <v>0</v>
      </c>
      <c r="AA22" s="136">
        <v>0</v>
      </c>
      <c r="AB22" s="136">
        <v>0</v>
      </c>
      <c r="AC22" s="136">
        <v>0</v>
      </c>
      <c r="AD22" s="136">
        <v>0</v>
      </c>
      <c r="AE22" s="136">
        <v>0</v>
      </c>
      <c r="AF22" s="136">
        <v>0</v>
      </c>
      <c r="AG22" s="136">
        <v>0</v>
      </c>
      <c r="AH22" s="136">
        <v>0</v>
      </c>
      <c r="AI22" s="136">
        <v>0</v>
      </c>
      <c r="AJ22" s="136">
        <v>0</v>
      </c>
      <c r="AK22" s="136">
        <v>0</v>
      </c>
      <c r="AL22" s="136">
        <v>0</v>
      </c>
      <c r="AM22" s="134"/>
      <c r="AN22" s="137"/>
      <c r="AO22" s="136"/>
      <c r="AP22" s="136">
        <v>0</v>
      </c>
      <c r="AQ22" s="136"/>
      <c r="AR22" s="136">
        <v>0</v>
      </c>
      <c r="AS22" s="136"/>
      <c r="AT22" s="136">
        <v>0</v>
      </c>
      <c r="AU22" s="136"/>
      <c r="AV22" s="136">
        <v>0</v>
      </c>
      <c r="AW22" s="136"/>
      <c r="AX22" s="136">
        <v>0</v>
      </c>
      <c r="AY22" s="136"/>
    </row>
    <row r="23" spans="2:51" s="140" customFormat="1" ht="20.25" customHeight="1">
      <c r="B23" s="104" t="s">
        <v>127</v>
      </c>
      <c r="C23" s="109">
        <v>4.0245614308543001</v>
      </c>
      <c r="D23" s="109">
        <v>1.6192626574316002</v>
      </c>
      <c r="E23" s="109">
        <v>-0.73276578451199992</v>
      </c>
      <c r="F23" s="109">
        <v>3.4962613393438002</v>
      </c>
      <c r="G23" s="109">
        <v>4.7202028535554001</v>
      </c>
      <c r="H23" s="109">
        <v>4.7384604220091004</v>
      </c>
      <c r="I23" s="109">
        <v>-3.7694312783821</v>
      </c>
      <c r="J23" s="134"/>
      <c r="K23" s="137"/>
      <c r="L23" s="109">
        <f>SUM(C23:E23)</f>
        <v>4.9110583037739</v>
      </c>
      <c r="M23" s="109"/>
      <c r="N23" s="109">
        <f>SUM(G23:I23)</f>
        <v>5.6892319971824001</v>
      </c>
      <c r="O23" s="137"/>
      <c r="P23" s="135"/>
      <c r="Q23" s="109">
        <f>SUM(C23:F23)</f>
        <v>8.4073196431177006</v>
      </c>
      <c r="R23" s="109"/>
      <c r="S23" s="109">
        <f>SUM(F23:J23)</f>
        <v>9.1854933365261999</v>
      </c>
      <c r="T23" s="138"/>
      <c r="U23" s="138"/>
      <c r="V23" s="109">
        <v>4.0245614308543001</v>
      </c>
      <c r="W23" s="109">
        <v>1.6192626574316002</v>
      </c>
      <c r="X23" s="109">
        <v>-0.73276578451199992</v>
      </c>
      <c r="Y23" s="109">
        <v>3.4428197793437998</v>
      </c>
      <c r="Z23" s="109">
        <v>4.7202028535554001</v>
      </c>
      <c r="AA23" s="109">
        <v>4.7384604220091004</v>
      </c>
      <c r="AB23" s="109">
        <v>-3.7694312783821</v>
      </c>
      <c r="AC23" s="109">
        <v>1.9523233556628006</v>
      </c>
      <c r="AD23" s="109">
        <v>2.4586613119499998</v>
      </c>
      <c r="AE23" s="109">
        <v>0.66140116666259996</v>
      </c>
      <c r="AF23" s="109">
        <v>0.31957418350849998</v>
      </c>
      <c r="AG23" s="109">
        <v>10.144008113469898</v>
      </c>
      <c r="AH23" s="109">
        <v>-1.7908418343099971E-2</v>
      </c>
      <c r="AI23" s="109">
        <v>2.0072242327776997</v>
      </c>
      <c r="AJ23" s="109">
        <v>1.4412132396830002</v>
      </c>
      <c r="AK23" s="109">
        <v>8.2253547152708002</v>
      </c>
      <c r="AL23" s="109">
        <v>2.5006993718013995</v>
      </c>
      <c r="AM23" s="134"/>
      <c r="AN23" s="137"/>
      <c r="AO23" s="135"/>
      <c r="AP23" s="109">
        <v>8.3538780831176993</v>
      </c>
      <c r="AQ23" s="109"/>
      <c r="AR23" s="109">
        <v>7.6415553528452005</v>
      </c>
      <c r="AS23" s="109"/>
      <c r="AT23" s="109">
        <v>13.583644775590997</v>
      </c>
      <c r="AU23" s="109"/>
      <c r="AV23" s="109">
        <v>11.655883769388399</v>
      </c>
      <c r="AW23" s="109"/>
      <c r="AX23" s="109">
        <v>14.1744915595329</v>
      </c>
      <c r="AY23" s="138"/>
    </row>
    <row r="24" spans="2:51" s="140" customFormat="1" ht="20.25" customHeight="1">
      <c r="B24" s="104" t="s">
        <v>128</v>
      </c>
      <c r="C24" s="109">
        <v>38.017393313901799</v>
      </c>
      <c r="D24" s="109">
        <v>38.526757939818204</v>
      </c>
      <c r="E24" s="109">
        <v>38.338892534383994</v>
      </c>
      <c r="F24" s="109">
        <v>38.211970332581501</v>
      </c>
      <c r="G24" s="109">
        <v>38.899343972980901</v>
      </c>
      <c r="H24" s="109">
        <v>39.131551665963201</v>
      </c>
      <c r="I24" s="109">
        <v>39.746996512572103</v>
      </c>
      <c r="J24" s="134"/>
      <c r="K24" s="137"/>
      <c r="L24" s="109">
        <f>SUM(C24:E24)</f>
        <v>114.883043788104</v>
      </c>
      <c r="M24" s="109"/>
      <c r="N24" s="109">
        <f>SUM(G24:I24)</f>
        <v>117.7778921515162</v>
      </c>
      <c r="O24" s="137"/>
      <c r="P24" s="135"/>
      <c r="Q24" s="109">
        <f>SUM(C24:F24)</f>
        <v>153.09501412068551</v>
      </c>
      <c r="R24" s="109"/>
      <c r="S24" s="109">
        <f>SUM(F24:J24)</f>
        <v>155.9898624840977</v>
      </c>
      <c r="T24" s="138"/>
      <c r="U24" s="138"/>
      <c r="V24" s="109">
        <v>38.676746273901799</v>
      </c>
      <c r="W24" s="109">
        <v>39.2290785798182</v>
      </c>
      <c r="X24" s="109">
        <v>39.086550774384001</v>
      </c>
      <c r="Y24" s="109">
        <v>38.998989852581502</v>
      </c>
      <c r="Z24" s="109">
        <v>39.701201252980901</v>
      </c>
      <c r="AA24" s="109">
        <v>39.958344625963207</v>
      </c>
      <c r="AB24" s="109">
        <v>40.572862112572103</v>
      </c>
      <c r="AC24" s="109">
        <v>43.216858298533602</v>
      </c>
      <c r="AD24" s="109">
        <v>41.588076052196399</v>
      </c>
      <c r="AE24" s="109">
        <v>44.439529747132894</v>
      </c>
      <c r="AF24" s="109">
        <v>43.611872858780295</v>
      </c>
      <c r="AG24" s="109">
        <v>44.238633740633901</v>
      </c>
      <c r="AH24" s="109">
        <v>43.131398288374392</v>
      </c>
      <c r="AI24" s="109">
        <v>42.867125260039501</v>
      </c>
      <c r="AJ24" s="109">
        <v>41.757481009753704</v>
      </c>
      <c r="AK24" s="109">
        <v>40.292279872471397</v>
      </c>
      <c r="AL24" s="109">
        <v>39.759515191138298</v>
      </c>
      <c r="AM24" s="134"/>
      <c r="AN24" s="137"/>
      <c r="AO24" s="135"/>
      <c r="AP24" s="109">
        <v>155.99136548068549</v>
      </c>
      <c r="AQ24" s="109"/>
      <c r="AR24" s="109">
        <v>163.44926629004979</v>
      </c>
      <c r="AS24" s="109"/>
      <c r="AT24" s="109">
        <v>173.8781123987435</v>
      </c>
      <c r="AU24" s="109"/>
      <c r="AV24" s="109">
        <v>168.048284430639</v>
      </c>
      <c r="AW24" s="109"/>
      <c r="AX24" s="109">
        <v>164.67640133340291</v>
      </c>
      <c r="AY24" s="138"/>
    </row>
    <row r="25" spans="2:51" ht="20.25" customHeight="1">
      <c r="B25" s="104" t="s">
        <v>129</v>
      </c>
      <c r="C25" s="109">
        <v>38.018618993932499</v>
      </c>
      <c r="D25" s="109">
        <v>36.367826071883407</v>
      </c>
      <c r="E25" s="109">
        <v>35.041394911741094</v>
      </c>
      <c r="F25" s="109">
        <v>36.056722445731999</v>
      </c>
      <c r="G25" s="109">
        <v>28.019990338164398</v>
      </c>
      <c r="H25" s="109">
        <v>27.191358526818199</v>
      </c>
      <c r="I25" s="109">
        <v>27.114419088669401</v>
      </c>
      <c r="J25" s="134"/>
      <c r="K25" s="137"/>
      <c r="L25" s="109">
        <f>SUM(C25:E25)</f>
        <v>109.427839977557</v>
      </c>
      <c r="M25" s="109"/>
      <c r="N25" s="109">
        <f>SUM(G25:I25)</f>
        <v>82.32576795365199</v>
      </c>
      <c r="O25" s="137"/>
      <c r="P25" s="135"/>
      <c r="Q25" s="109">
        <f>SUM(C25:F25)</f>
        <v>145.48456242328899</v>
      </c>
      <c r="R25" s="109"/>
      <c r="S25" s="109">
        <f>SUM(F25:J25)</f>
        <v>118.38249039938398</v>
      </c>
      <c r="T25" s="138"/>
      <c r="U25" s="138"/>
      <c r="V25" s="109">
        <v>36.238780553932493</v>
      </c>
      <c r="W25" s="109">
        <v>34.743386751883413</v>
      </c>
      <c r="X25" s="109">
        <v>33.410204361741087</v>
      </c>
      <c r="Y25" s="109">
        <v>33.683920425732005</v>
      </c>
      <c r="Z25" s="109">
        <v>26.623925448164396</v>
      </c>
      <c r="AA25" s="109">
        <v>24.779190776818197</v>
      </c>
      <c r="AB25" s="109">
        <v>25.0792134486694</v>
      </c>
      <c r="AC25" s="109">
        <v>24.420305020264713</v>
      </c>
      <c r="AD25" s="109">
        <v>23.185106971654395</v>
      </c>
      <c r="AE25" s="109">
        <v>22.846980270624496</v>
      </c>
      <c r="AF25" s="109">
        <v>22.095318200919497</v>
      </c>
      <c r="AG25" s="109">
        <v>25.825117517902395</v>
      </c>
      <c r="AH25" s="109">
        <v>19.599366339017898</v>
      </c>
      <c r="AI25" s="109">
        <v>19.420261024426402</v>
      </c>
      <c r="AJ25" s="109">
        <v>19.094093517223403</v>
      </c>
      <c r="AK25" s="109">
        <v>19.035784499475199</v>
      </c>
      <c r="AL25" s="109">
        <v>18.211936959003797</v>
      </c>
      <c r="AM25" s="134"/>
      <c r="AN25" s="137"/>
      <c r="AO25" s="135"/>
      <c r="AP25" s="109">
        <v>138.076292093289</v>
      </c>
      <c r="AQ25" s="109"/>
      <c r="AR25" s="109">
        <v>100.90263469391672</v>
      </c>
      <c r="AS25" s="109"/>
      <c r="AT25" s="109">
        <v>93.952522961100783</v>
      </c>
      <c r="AU25" s="109"/>
      <c r="AV25" s="109">
        <v>77.149505380142898</v>
      </c>
      <c r="AW25" s="109"/>
      <c r="AX25" s="109">
        <v>75.762076000128801</v>
      </c>
      <c r="AY25" s="138"/>
    </row>
    <row r="26" spans="2:51" ht="20.25" customHeight="1">
      <c r="B26" s="110" t="s">
        <v>130</v>
      </c>
      <c r="C26" s="139">
        <f t="shared" ref="C26:I26" si="2">SUM(C21:C25)</f>
        <v>56.066404022558615</v>
      </c>
      <c r="D26" s="139">
        <f t="shared" si="2"/>
        <v>51.332200022517505</v>
      </c>
      <c r="E26" s="139">
        <f t="shared" si="2"/>
        <v>43.707194007261336</v>
      </c>
      <c r="F26" s="139">
        <f t="shared" si="2"/>
        <v>-6.6358793797773146</v>
      </c>
      <c r="G26" s="139">
        <f t="shared" si="2"/>
        <v>41.732182444556031</v>
      </c>
      <c r="H26" s="139">
        <f t="shared" si="2"/>
        <v>36.915246123453826</v>
      </c>
      <c r="I26" s="139">
        <f t="shared" si="2"/>
        <v>-70.334319500118823</v>
      </c>
      <c r="J26" s="134"/>
      <c r="K26" s="137"/>
      <c r="L26" s="139">
        <f>SUM(C26:E26)</f>
        <v>151.10579805233746</v>
      </c>
      <c r="M26" s="139"/>
      <c r="N26" s="139">
        <f>SUM(G26:I26)</f>
        <v>8.313109067891034</v>
      </c>
      <c r="O26" s="137"/>
      <c r="P26" s="135"/>
      <c r="Q26" s="139">
        <f>SUM(C26:F26)</f>
        <v>144.46991867256014</v>
      </c>
      <c r="R26" s="139"/>
      <c r="S26" s="139">
        <f>SUM(F26:J26)</f>
        <v>1.6772296881137265</v>
      </c>
      <c r="T26" s="135"/>
      <c r="U26" s="135"/>
      <c r="V26" s="139">
        <v>54.962296232393108</v>
      </c>
      <c r="W26" s="139">
        <v>45.081876322517473</v>
      </c>
      <c r="X26" s="139">
        <v>42.958430617261357</v>
      </c>
      <c r="Y26" s="139">
        <v>-10.38769754977735</v>
      </c>
      <c r="Z26" s="139">
        <v>38.873604984556039</v>
      </c>
      <c r="AA26" s="139">
        <v>27.905317223453849</v>
      </c>
      <c r="AB26" s="139">
        <v>-69.404782960118752</v>
      </c>
      <c r="AC26" s="139">
        <v>-234.49625785594549</v>
      </c>
      <c r="AD26" s="139">
        <v>54.561842675229386</v>
      </c>
      <c r="AE26" s="139">
        <v>19.258020604175801</v>
      </c>
      <c r="AF26" s="139">
        <v>37.710018815688358</v>
      </c>
      <c r="AG26" s="139">
        <v>-8.646030690043748</v>
      </c>
      <c r="AH26" s="139">
        <v>23.51160946610127</v>
      </c>
      <c r="AI26" s="139">
        <v>44.926775311411497</v>
      </c>
      <c r="AJ26" s="139">
        <v>49.078307874144542</v>
      </c>
      <c r="AK26" s="139">
        <v>-3.0523816386063203</v>
      </c>
      <c r="AL26" s="139">
        <v>3.5164488345276901</v>
      </c>
      <c r="AM26" s="134"/>
      <c r="AN26" s="137"/>
      <c r="AO26" s="135"/>
      <c r="AP26" s="139">
        <v>132.61490562239456</v>
      </c>
      <c r="AQ26" s="139"/>
      <c r="AR26" s="139">
        <v>-237.12211860805434</v>
      </c>
      <c r="AS26" s="139"/>
      <c r="AT26" s="139">
        <v>102.8838514050498</v>
      </c>
      <c r="AU26" s="139"/>
      <c r="AV26" s="139">
        <v>114.46431101305099</v>
      </c>
      <c r="AW26" s="139"/>
      <c r="AX26" s="139">
        <v>94.469150381477405</v>
      </c>
      <c r="AY26" s="135"/>
    </row>
    <row r="27" spans="2:51" ht="20.25" customHeight="1">
      <c r="B27" s="104" t="s">
        <v>192</v>
      </c>
      <c r="C27" s="109">
        <v>-3.3280820000000002</v>
      </c>
      <c r="D27" s="109">
        <v>-0.70405116730849993</v>
      </c>
      <c r="E27" s="109">
        <v>-0.78107599999999999</v>
      </c>
      <c r="F27" s="109">
        <v>2.9163480000000002</v>
      </c>
      <c r="G27" s="109">
        <v>1.6765460000000001</v>
      </c>
      <c r="H27" s="109">
        <v>2.7083889999999999</v>
      </c>
      <c r="I27" s="109">
        <v>0.57972100000000004</v>
      </c>
      <c r="J27" s="109"/>
      <c r="K27" s="137"/>
      <c r="L27" s="109">
        <f>SUM(C27:E27)</f>
        <v>-4.8132091673085</v>
      </c>
      <c r="M27" s="109"/>
      <c r="N27" s="109">
        <f>SUM(G27:I27)</f>
        <v>4.9646560000000006</v>
      </c>
      <c r="O27" s="137"/>
      <c r="P27" s="135"/>
      <c r="Q27" s="109">
        <f>SUM(C27:F27)</f>
        <v>-1.8968611673084999</v>
      </c>
      <c r="R27" s="109"/>
      <c r="S27" s="109">
        <f>SUM(F27:J27)</f>
        <v>7.8810039999999999</v>
      </c>
      <c r="T27" s="138"/>
      <c r="U27" s="138"/>
      <c r="V27" s="109">
        <v>-3.3280820000000002</v>
      </c>
      <c r="W27" s="109">
        <v>-0.70405116730849993</v>
      </c>
      <c r="X27" s="109">
        <v>-0.78107599999999999</v>
      </c>
      <c r="Y27" s="109">
        <v>2.9163480000000002</v>
      </c>
      <c r="Z27" s="109">
        <v>1.6765460000000001</v>
      </c>
      <c r="AA27" s="109">
        <v>2.7083889999999999</v>
      </c>
      <c r="AB27" s="109">
        <v>0.57972100000000004</v>
      </c>
      <c r="AC27" s="109">
        <v>-0.6274558499999987</v>
      </c>
      <c r="AD27" s="109">
        <v>0.84546264999998755</v>
      </c>
      <c r="AE27" s="109">
        <v>-0.40503427000000003</v>
      </c>
      <c r="AF27" s="109">
        <v>-0.94746917000000153</v>
      </c>
      <c r="AG27" s="109">
        <v>0.70763949000000004</v>
      </c>
      <c r="AH27" s="109">
        <v>-0.12537607000000001</v>
      </c>
      <c r="AI27" s="109">
        <v>0</v>
      </c>
      <c r="AJ27" s="109">
        <v>0</v>
      </c>
      <c r="AK27" s="109">
        <v>-0.76763337000000043</v>
      </c>
      <c r="AL27" s="109">
        <v>-3.7895280000003417E-2</v>
      </c>
      <c r="AM27" s="109"/>
      <c r="AN27" s="137"/>
      <c r="AO27" s="135"/>
      <c r="AP27" s="109">
        <v>-1.8968611673084999</v>
      </c>
      <c r="AQ27" s="109"/>
      <c r="AR27" s="109">
        <v>4.3372001500000019</v>
      </c>
      <c r="AS27" s="109"/>
      <c r="AT27" s="109">
        <v>0.20059869999998603</v>
      </c>
      <c r="AU27" s="109"/>
      <c r="AV27" s="109">
        <v>-0.89300944000000038</v>
      </c>
      <c r="AW27" s="109"/>
      <c r="AX27" s="109">
        <v>-0.80552865000000384</v>
      </c>
      <c r="AY27" s="138"/>
    </row>
    <row r="28" spans="2:51" ht="20.25" customHeight="1">
      <c r="B28" s="104" t="s">
        <v>193</v>
      </c>
      <c r="C28" s="109">
        <v>6.0520496107770967</v>
      </c>
      <c r="D28" s="109">
        <v>9.731205182492392</v>
      </c>
      <c r="E28" s="109">
        <v>9.2411634863415415</v>
      </c>
      <c r="F28" s="109">
        <v>57.866360968669724</v>
      </c>
      <c r="G28" s="109">
        <v>6.0723130853570311</v>
      </c>
      <c r="H28" s="109">
        <v>8.9987973391436924</v>
      </c>
      <c r="I28" s="109">
        <v>110.29667522140849</v>
      </c>
      <c r="J28" s="109"/>
      <c r="K28" s="137"/>
      <c r="L28" s="109">
        <f t="shared" ref="L28:L42" si="3">SUM(C28:E28)</f>
        <v>25.02441827961103</v>
      </c>
      <c r="M28" s="109"/>
      <c r="N28" s="109">
        <f t="shared" ref="N28:N42" si="4">SUM(G28:I28)</f>
        <v>125.36778564590921</v>
      </c>
      <c r="O28" s="137"/>
      <c r="P28" s="135"/>
      <c r="Q28" s="109">
        <f t="shared" ref="Q28:Q42" si="5">SUM(C28:F28)</f>
        <v>82.890779248280751</v>
      </c>
      <c r="R28" s="109"/>
      <c r="S28" s="109">
        <f t="shared" ref="S28:S42" si="6">SUM(F28:J28)</f>
        <v>183.23414661457895</v>
      </c>
      <c r="T28" s="138"/>
      <c r="U28" s="138"/>
      <c r="V28" s="109">
        <v>7.1561575807770987</v>
      </c>
      <c r="W28" s="109">
        <v>10.225271883807665</v>
      </c>
      <c r="X28" s="109">
        <v>9.9899268433862076</v>
      </c>
      <c r="Y28" s="109">
        <v>59.010849011059832</v>
      </c>
      <c r="Z28" s="109">
        <v>11.134528053926807</v>
      </c>
      <c r="AA28" s="109">
        <v>13.528255669143702</v>
      </c>
      <c r="AB28" s="109">
        <v>111.3671385371788</v>
      </c>
      <c r="AC28" s="109">
        <v>271.91797769720739</v>
      </c>
      <c r="AD28" s="109">
        <v>-28.534270669929729</v>
      </c>
      <c r="AE28" s="109">
        <v>7.7581565778674193</v>
      </c>
      <c r="AF28" s="109">
        <v>-1.8904441357596506</v>
      </c>
      <c r="AG28" s="109">
        <v>30.716385685912222</v>
      </c>
      <c r="AH28" s="109">
        <v>13.064571225881641</v>
      </c>
      <c r="AI28" s="109">
        <v>-0.29372229342678025</v>
      </c>
      <c r="AJ28" s="109">
        <v>-19.325891852204165</v>
      </c>
      <c r="AK28" s="109">
        <v>28.149236472510974</v>
      </c>
      <c r="AL28" s="109">
        <v>22.108143954900296</v>
      </c>
      <c r="AM28" s="109"/>
      <c r="AN28" s="137"/>
      <c r="AO28" s="135"/>
      <c r="AP28" s="109">
        <v>86.382205319030803</v>
      </c>
      <c r="AQ28" s="109"/>
      <c r="AR28" s="109">
        <v>407.94789995745668</v>
      </c>
      <c r="AS28" s="109"/>
      <c r="AT28" s="109">
        <v>8.0498274580902631</v>
      </c>
      <c r="AU28" s="109"/>
      <c r="AV28" s="109">
        <v>21.59419355276167</v>
      </c>
      <c r="AW28" s="109"/>
      <c r="AX28" s="109">
        <v>30.637766281780326</v>
      </c>
      <c r="AY28" s="138"/>
    </row>
    <row r="29" spans="2:51" ht="20.25" hidden="1" customHeight="1" outlineLevel="1">
      <c r="B29" s="186" t="s">
        <v>194</v>
      </c>
      <c r="C29" s="187">
        <v>0.95912441999999998</v>
      </c>
      <c r="D29" s="187">
        <v>1.93619871</v>
      </c>
      <c r="E29" s="187">
        <v>1.6209346299999998</v>
      </c>
      <c r="F29" s="187">
        <v>3.1302560000000001</v>
      </c>
      <c r="G29" s="187">
        <v>2.7980813100000002</v>
      </c>
      <c r="H29" s="187">
        <v>2.6614233805567999</v>
      </c>
      <c r="I29" s="187">
        <v>1.44394077</v>
      </c>
      <c r="J29" s="109"/>
      <c r="K29" s="137"/>
      <c r="L29" s="187">
        <f t="shared" si="3"/>
        <v>4.5162577600000002</v>
      </c>
      <c r="M29" s="187"/>
      <c r="N29" s="187">
        <f t="shared" si="4"/>
        <v>6.9034454605568003</v>
      </c>
      <c r="O29" s="137"/>
      <c r="P29" s="135"/>
      <c r="Q29" s="187">
        <f t="shared" si="5"/>
        <v>7.6465137600000004</v>
      </c>
      <c r="R29" s="187"/>
      <c r="S29" s="187">
        <f t="shared" si="6"/>
        <v>10.033701460556799</v>
      </c>
      <c r="T29" s="138"/>
      <c r="U29" s="138"/>
      <c r="V29" s="187">
        <v>0.95912442000000009</v>
      </c>
      <c r="W29" s="187">
        <v>1.93619871</v>
      </c>
      <c r="X29" s="187">
        <v>1.6209346299999998</v>
      </c>
      <c r="Y29" s="187">
        <v>3.1302560000000001</v>
      </c>
      <c r="Z29" s="187">
        <v>2.7980813100000002</v>
      </c>
      <c r="AA29" s="187">
        <v>2.6614233805567999</v>
      </c>
      <c r="AB29" s="187">
        <v>1.44394077</v>
      </c>
      <c r="AC29" s="187">
        <v>0.92401189000000128</v>
      </c>
      <c r="AD29" s="187">
        <v>0.86109592000000001</v>
      </c>
      <c r="AE29" s="187">
        <v>0.92074082999999995</v>
      </c>
      <c r="AF29" s="187">
        <v>0.69777297999999999</v>
      </c>
      <c r="AG29" s="187">
        <v>0.36659309999999995</v>
      </c>
      <c r="AH29" s="187">
        <v>0.38722618000000003</v>
      </c>
      <c r="AI29" s="187">
        <v>0.59264340999999998</v>
      </c>
      <c r="AJ29" s="187">
        <v>0.53919238000000014</v>
      </c>
      <c r="AK29" s="187">
        <v>2.4205444599999999</v>
      </c>
      <c r="AL29" s="187">
        <v>0.31674868</v>
      </c>
      <c r="AM29" s="109"/>
      <c r="AN29" s="137"/>
      <c r="AO29" s="135"/>
      <c r="AP29" s="187">
        <v>7.6465137600000004</v>
      </c>
      <c r="AQ29" s="187"/>
      <c r="AR29" s="187">
        <v>7.8274573505568013</v>
      </c>
      <c r="AS29" s="187"/>
      <c r="AT29" s="187">
        <v>2.8462028299999997</v>
      </c>
      <c r="AU29" s="187"/>
      <c r="AV29" s="187">
        <v>3.93960643</v>
      </c>
      <c r="AW29" s="187"/>
      <c r="AX29" s="187">
        <v>3.86912893</v>
      </c>
      <c r="AY29" s="138"/>
    </row>
    <row r="30" spans="2:51" ht="20.25" hidden="1" customHeight="1" outlineLevel="1">
      <c r="B30" s="188" t="s">
        <v>229</v>
      </c>
      <c r="C30" s="109">
        <v>4.794344485823796</v>
      </c>
      <c r="D30" s="109">
        <v>6.7081950603028924</v>
      </c>
      <c r="E30" s="109">
        <v>5.7838991937839417</v>
      </c>
      <c r="F30" s="109">
        <v>6.6421104197715275</v>
      </c>
      <c r="G30" s="109">
        <v>3.0552769408136307</v>
      </c>
      <c r="H30" s="109">
        <v>4.7260561281684925</v>
      </c>
      <c r="I30" s="109">
        <v>9.1933441863448984</v>
      </c>
      <c r="J30" s="109"/>
      <c r="K30" s="137"/>
      <c r="L30" s="109">
        <f t="shared" si="3"/>
        <v>17.286438739910629</v>
      </c>
      <c r="M30" s="109"/>
      <c r="N30" s="109">
        <f t="shared" si="4"/>
        <v>16.974677255327023</v>
      </c>
      <c r="O30" s="137"/>
      <c r="P30" s="135"/>
      <c r="Q30" s="109">
        <f t="shared" si="5"/>
        <v>23.928549159682156</v>
      </c>
      <c r="R30" s="109"/>
      <c r="S30" s="109">
        <f t="shared" si="6"/>
        <v>23.61678767509855</v>
      </c>
      <c r="T30" s="138"/>
      <c r="U30" s="138"/>
      <c r="V30" s="109">
        <v>5.898452455823799</v>
      </c>
      <c r="W30" s="109">
        <v>7.9224995716181645</v>
      </c>
      <c r="X30" s="109">
        <v>6.5326625508286087</v>
      </c>
      <c r="Y30" s="109">
        <v>7.7865984621616313</v>
      </c>
      <c r="Z30" s="109">
        <v>8.117491909383407</v>
      </c>
      <c r="AA30" s="109">
        <v>9.255514458168502</v>
      </c>
      <c r="AB30" s="109">
        <v>12.787807502115211</v>
      </c>
      <c r="AC30" s="109">
        <v>18.697178459034181</v>
      </c>
      <c r="AD30" s="109">
        <v>5.7634263253824658</v>
      </c>
      <c r="AE30" s="109">
        <v>6.5830180255315192</v>
      </c>
      <c r="AF30" s="109">
        <v>6.4124239594846477</v>
      </c>
      <c r="AG30" s="109">
        <v>21.336803018492422</v>
      </c>
      <c r="AH30" s="109">
        <v>12.979014426297841</v>
      </c>
      <c r="AI30" s="109">
        <v>-4.4383672112280115E-2</v>
      </c>
      <c r="AJ30" s="109">
        <v>8.3692522447741347</v>
      </c>
      <c r="AK30" s="109">
        <v>14.522666008858572</v>
      </c>
      <c r="AL30" s="109">
        <v>21.021894756762396</v>
      </c>
      <c r="AM30" s="109"/>
      <c r="AN30" s="137"/>
      <c r="AO30" s="135"/>
      <c r="AP30" s="109">
        <v>28.140213040432204</v>
      </c>
      <c r="AQ30" s="109"/>
      <c r="AR30" s="109">
        <v>48.8579923287013</v>
      </c>
      <c r="AS30" s="109"/>
      <c r="AT30" s="109">
        <v>40.095671328891058</v>
      </c>
      <c r="AU30" s="109"/>
      <c r="AV30" s="109">
        <v>35.826549007818265</v>
      </c>
      <c r="AW30" s="109"/>
      <c r="AX30" s="109">
        <v>43.869429338282828</v>
      </c>
      <c r="AY30" s="138"/>
    </row>
    <row r="31" spans="2:51" ht="20.25" hidden="1" customHeight="1" outlineLevel="1">
      <c r="B31" s="188" t="s">
        <v>195</v>
      </c>
      <c r="C31" s="109">
        <v>0.29858070495330002</v>
      </c>
      <c r="D31" s="109">
        <v>0.36657360218950003</v>
      </c>
      <c r="E31" s="109">
        <v>0.76893125255759986</v>
      </c>
      <c r="F31" s="109">
        <v>-3.3069131101799661E-2</v>
      </c>
      <c r="G31" s="109">
        <v>0.21895483454339998</v>
      </c>
      <c r="H31" s="109">
        <v>0.20737473041839996</v>
      </c>
      <c r="I31" s="109">
        <v>-2.2465734936399983E-2</v>
      </c>
      <c r="J31" s="109"/>
      <c r="K31" s="137"/>
      <c r="L31" s="109">
        <f t="shared" si="3"/>
        <v>1.4340855597003999</v>
      </c>
      <c r="M31" s="109"/>
      <c r="N31" s="109">
        <f t="shared" si="4"/>
        <v>0.40386383002539999</v>
      </c>
      <c r="O31" s="137"/>
      <c r="P31" s="135"/>
      <c r="Q31" s="109">
        <f t="shared" si="5"/>
        <v>1.4010164285986002</v>
      </c>
      <c r="R31" s="109"/>
      <c r="S31" s="109">
        <f t="shared" si="6"/>
        <v>0.37079469892360034</v>
      </c>
      <c r="T31" s="138"/>
      <c r="U31" s="138"/>
      <c r="V31" s="109">
        <v>0.29858070495329997</v>
      </c>
      <c r="W31" s="109">
        <v>0.36657360218950003</v>
      </c>
      <c r="X31" s="109">
        <v>0.76893125255759986</v>
      </c>
      <c r="Y31" s="109">
        <v>-3.3069131101799661E-2</v>
      </c>
      <c r="Z31" s="109">
        <v>0.21895483454339998</v>
      </c>
      <c r="AA31" s="109">
        <v>0.20737473041839996</v>
      </c>
      <c r="AB31" s="109">
        <v>-2.2465734936399983E-2</v>
      </c>
      <c r="AC31" s="109">
        <v>-0.10278411182679999</v>
      </c>
      <c r="AD31" s="109">
        <v>0.1567381046878</v>
      </c>
      <c r="AE31" s="109">
        <v>0.25439772233589991</v>
      </c>
      <c r="AF31" s="109">
        <v>0.27907443475570004</v>
      </c>
      <c r="AG31" s="109">
        <v>-0.57608888258020008</v>
      </c>
      <c r="AH31" s="109">
        <v>-0.30166938041619995</v>
      </c>
      <c r="AI31" s="109">
        <v>-2.1378449757678002</v>
      </c>
      <c r="AJ31" s="109">
        <v>-0.16419735697830018</v>
      </c>
      <c r="AK31" s="109">
        <v>-0.17537038634759972</v>
      </c>
      <c r="AL31" s="109">
        <v>-0.11465030733260007</v>
      </c>
      <c r="AM31" s="109"/>
      <c r="AN31" s="137"/>
      <c r="AO31" s="135"/>
      <c r="AP31" s="109">
        <v>1.4010164285986002</v>
      </c>
      <c r="AQ31" s="109"/>
      <c r="AR31" s="109">
        <v>0.30107971819860002</v>
      </c>
      <c r="AS31" s="109"/>
      <c r="AT31" s="109">
        <v>0.11412137919919985</v>
      </c>
      <c r="AU31" s="109"/>
      <c r="AV31" s="109">
        <v>-2.7790820995099002</v>
      </c>
      <c r="AW31" s="109"/>
      <c r="AX31" s="109">
        <v>-2.5920630264262998</v>
      </c>
      <c r="AY31" s="138"/>
    </row>
    <row r="32" spans="2:51" ht="20.25" hidden="1" customHeight="1" outlineLevel="1">
      <c r="B32" s="188" t="s">
        <v>196</v>
      </c>
      <c r="C32" s="109">
        <v>0</v>
      </c>
      <c r="D32" s="109">
        <v>0.72023781000000009</v>
      </c>
      <c r="E32" s="109">
        <v>0</v>
      </c>
      <c r="F32" s="109">
        <v>0</v>
      </c>
      <c r="G32" s="109">
        <v>0</v>
      </c>
      <c r="H32" s="109">
        <v>0</v>
      </c>
      <c r="I32" s="109">
        <v>0</v>
      </c>
      <c r="J32" s="109"/>
      <c r="K32" s="137"/>
      <c r="L32" s="109">
        <f t="shared" si="3"/>
        <v>0.72023781000000009</v>
      </c>
      <c r="M32" s="109"/>
      <c r="N32" s="109">
        <f t="shared" si="4"/>
        <v>0</v>
      </c>
      <c r="O32" s="137"/>
      <c r="P32" s="135"/>
      <c r="Q32" s="109">
        <f t="shared" si="5"/>
        <v>0.72023781000000009</v>
      </c>
      <c r="R32" s="109"/>
      <c r="S32" s="109">
        <f t="shared" si="6"/>
        <v>0</v>
      </c>
      <c r="T32" s="138"/>
      <c r="U32" s="138"/>
      <c r="V32" s="109">
        <v>0</v>
      </c>
      <c r="W32" s="109">
        <v>0</v>
      </c>
      <c r="X32" s="109">
        <v>0</v>
      </c>
      <c r="Y32" s="109">
        <v>0</v>
      </c>
      <c r="Z32" s="109">
        <v>0</v>
      </c>
      <c r="AA32" s="109">
        <v>0</v>
      </c>
      <c r="AB32" s="109">
        <v>0</v>
      </c>
      <c r="AC32" s="109">
        <v>0</v>
      </c>
      <c r="AD32" s="109">
        <v>-35.315531019999995</v>
      </c>
      <c r="AE32" s="109">
        <v>0</v>
      </c>
      <c r="AF32" s="109">
        <v>-9.2797155099999991</v>
      </c>
      <c r="AG32" s="109">
        <v>0</v>
      </c>
      <c r="AH32" s="109">
        <v>0</v>
      </c>
      <c r="AI32" s="109">
        <v>1.2958629444533001</v>
      </c>
      <c r="AJ32" s="109">
        <v>0</v>
      </c>
      <c r="AK32" s="109">
        <v>0</v>
      </c>
      <c r="AL32" s="109">
        <v>0</v>
      </c>
      <c r="AM32" s="109"/>
      <c r="AN32" s="137"/>
      <c r="AO32" s="135"/>
      <c r="AP32" s="109">
        <v>0</v>
      </c>
      <c r="AQ32" s="109"/>
      <c r="AR32" s="109">
        <v>0</v>
      </c>
      <c r="AS32" s="109"/>
      <c r="AT32" s="109">
        <v>-44.595246529999997</v>
      </c>
      <c r="AU32" s="109"/>
      <c r="AV32" s="109">
        <v>1.2958629444533001</v>
      </c>
      <c r="AW32" s="109"/>
      <c r="AX32" s="109">
        <v>1.2958629444533001</v>
      </c>
      <c r="AY32" s="138"/>
    </row>
    <row r="33" spans="2:51" ht="20.25" hidden="1" customHeight="1" outlineLevel="1">
      <c r="B33" s="188" t="s">
        <v>217</v>
      </c>
      <c r="C33" s="109">
        <v>0</v>
      </c>
      <c r="D33" s="109">
        <v>0</v>
      </c>
      <c r="E33" s="109">
        <v>0</v>
      </c>
      <c r="F33" s="109">
        <v>0</v>
      </c>
      <c r="G33" s="109">
        <v>0</v>
      </c>
      <c r="H33" s="109">
        <v>0</v>
      </c>
      <c r="I33" s="109">
        <v>0</v>
      </c>
      <c r="J33" s="109"/>
      <c r="K33" s="137"/>
      <c r="L33" s="109">
        <f t="shared" si="3"/>
        <v>0</v>
      </c>
      <c r="M33" s="109"/>
      <c r="N33" s="109">
        <f t="shared" si="4"/>
        <v>0</v>
      </c>
      <c r="O33" s="137"/>
      <c r="P33" s="135"/>
      <c r="Q33" s="109">
        <f t="shared" si="5"/>
        <v>0</v>
      </c>
      <c r="R33" s="109"/>
      <c r="S33" s="109">
        <f t="shared" si="6"/>
        <v>0</v>
      </c>
      <c r="T33" s="138"/>
      <c r="U33" s="138"/>
      <c r="V33" s="109">
        <v>0</v>
      </c>
      <c r="W33" s="109">
        <v>0</v>
      </c>
      <c r="X33" s="109">
        <v>0</v>
      </c>
      <c r="Y33" s="109">
        <v>0</v>
      </c>
      <c r="Z33" s="109">
        <v>0</v>
      </c>
      <c r="AA33" s="109">
        <v>0</v>
      </c>
      <c r="AB33" s="109">
        <v>0</v>
      </c>
      <c r="AC33" s="109">
        <v>0</v>
      </c>
      <c r="AD33" s="109">
        <v>0</v>
      </c>
      <c r="AE33" s="109">
        <v>0</v>
      </c>
      <c r="AF33" s="109">
        <v>0</v>
      </c>
      <c r="AG33" s="109">
        <v>0</v>
      </c>
      <c r="AH33" s="109">
        <v>0</v>
      </c>
      <c r="AI33" s="109">
        <v>0</v>
      </c>
      <c r="AJ33" s="109">
        <v>0</v>
      </c>
      <c r="AK33" s="109">
        <v>0</v>
      </c>
      <c r="AL33" s="109">
        <v>0</v>
      </c>
      <c r="AM33" s="109"/>
      <c r="AN33" s="137"/>
      <c r="AO33" s="135"/>
      <c r="AP33" s="109">
        <v>0</v>
      </c>
      <c r="AQ33" s="109"/>
      <c r="AR33" s="109">
        <v>0</v>
      </c>
      <c r="AS33" s="109"/>
      <c r="AT33" s="109">
        <v>0</v>
      </c>
      <c r="AU33" s="109"/>
      <c r="AV33" s="109">
        <v>0</v>
      </c>
      <c r="AW33" s="109"/>
      <c r="AX33" s="109">
        <v>0</v>
      </c>
      <c r="AY33" s="138"/>
    </row>
    <row r="34" spans="2:51" ht="20.25" hidden="1" customHeight="1" outlineLevel="1">
      <c r="B34" s="188" t="s">
        <v>197</v>
      </c>
      <c r="C34" s="109">
        <v>0</v>
      </c>
      <c r="D34" s="109">
        <v>0</v>
      </c>
      <c r="E34" s="109">
        <v>1.06739841</v>
      </c>
      <c r="F34" s="109">
        <v>0</v>
      </c>
      <c r="G34" s="109">
        <v>0</v>
      </c>
      <c r="H34" s="109">
        <v>1.4039431</v>
      </c>
      <c r="I34" s="109">
        <v>0</v>
      </c>
      <c r="J34" s="109"/>
      <c r="K34" s="137"/>
      <c r="L34" s="109">
        <f t="shared" si="3"/>
        <v>1.06739841</v>
      </c>
      <c r="M34" s="109"/>
      <c r="N34" s="109">
        <f t="shared" si="4"/>
        <v>1.4039431</v>
      </c>
      <c r="O34" s="137"/>
      <c r="P34" s="135"/>
      <c r="Q34" s="109">
        <f t="shared" si="5"/>
        <v>1.06739841</v>
      </c>
      <c r="R34" s="109"/>
      <c r="S34" s="109">
        <f t="shared" si="6"/>
        <v>1.4039431</v>
      </c>
      <c r="T34" s="138"/>
      <c r="U34" s="138"/>
      <c r="V34" s="109">
        <v>0</v>
      </c>
      <c r="W34" s="109">
        <v>0</v>
      </c>
      <c r="X34" s="109">
        <v>1.06739841</v>
      </c>
      <c r="Y34" s="109">
        <v>0</v>
      </c>
      <c r="Z34" s="109">
        <v>0</v>
      </c>
      <c r="AA34" s="109">
        <v>1.4039431</v>
      </c>
      <c r="AB34" s="109">
        <v>0</v>
      </c>
      <c r="AC34" s="109">
        <v>0</v>
      </c>
      <c r="AD34" s="109">
        <v>0</v>
      </c>
      <c r="AE34" s="109">
        <v>0</v>
      </c>
      <c r="AF34" s="109">
        <v>0</v>
      </c>
      <c r="AG34" s="109">
        <v>9.5890784499999988</v>
      </c>
      <c r="AH34" s="109">
        <v>0</v>
      </c>
      <c r="AI34" s="109">
        <v>0</v>
      </c>
      <c r="AJ34" s="109">
        <v>-28.07013912</v>
      </c>
      <c r="AK34" s="109">
        <v>11.381396390000001</v>
      </c>
      <c r="AL34" s="109">
        <v>0.88415082547050006</v>
      </c>
      <c r="AM34" s="109"/>
      <c r="AN34" s="137"/>
      <c r="AO34" s="135"/>
      <c r="AP34" s="109">
        <v>1.06739841</v>
      </c>
      <c r="AQ34" s="109"/>
      <c r="AR34" s="109">
        <v>1.4039431</v>
      </c>
      <c r="AS34" s="109"/>
      <c r="AT34" s="109">
        <v>9.5890784499999988</v>
      </c>
      <c r="AU34" s="109"/>
      <c r="AV34" s="109">
        <v>-16.688742730000001</v>
      </c>
      <c r="AW34" s="109"/>
      <c r="AX34" s="109">
        <v>-15.8045919045295</v>
      </c>
      <c r="AY34" s="138"/>
    </row>
    <row r="35" spans="2:51" ht="20.25" hidden="1" customHeight="1" outlineLevel="1">
      <c r="B35" s="188" t="s">
        <v>66</v>
      </c>
      <c r="C35" s="109">
        <v>0</v>
      </c>
      <c r="D35" s="109">
        <v>0</v>
      </c>
      <c r="E35" s="109">
        <v>0</v>
      </c>
      <c r="F35" s="109">
        <v>48.127063679999999</v>
      </c>
      <c r="G35" s="109">
        <v>0</v>
      </c>
      <c r="H35" s="109">
        <v>0</v>
      </c>
      <c r="I35" s="109">
        <v>99.681855999999996</v>
      </c>
      <c r="J35" s="109"/>
      <c r="K35" s="137"/>
      <c r="L35" s="109">
        <f t="shared" si="3"/>
        <v>0</v>
      </c>
      <c r="M35" s="109"/>
      <c r="N35" s="109">
        <f t="shared" si="4"/>
        <v>99.681855999999996</v>
      </c>
      <c r="O35" s="137"/>
      <c r="P35" s="135"/>
      <c r="Q35" s="109">
        <f t="shared" si="5"/>
        <v>48.127063679999999</v>
      </c>
      <c r="R35" s="109"/>
      <c r="S35" s="109">
        <f t="shared" si="6"/>
        <v>147.80891968</v>
      </c>
      <c r="T35" s="138"/>
      <c r="U35" s="138"/>
      <c r="V35" s="109">
        <v>0</v>
      </c>
      <c r="W35" s="109">
        <v>0</v>
      </c>
      <c r="X35" s="109">
        <v>0</v>
      </c>
      <c r="Y35" s="109">
        <v>48.127063679999999</v>
      </c>
      <c r="Z35" s="109">
        <v>0</v>
      </c>
      <c r="AA35" s="109">
        <v>0</v>
      </c>
      <c r="AB35" s="109">
        <v>97.157855999999995</v>
      </c>
      <c r="AC35" s="109">
        <v>252.39957146</v>
      </c>
      <c r="AD35" s="109">
        <v>0</v>
      </c>
      <c r="AE35" s="109">
        <v>0</v>
      </c>
      <c r="AF35" s="109">
        <v>0</v>
      </c>
      <c r="AG35" s="109">
        <v>0</v>
      </c>
      <c r="AH35" s="109">
        <v>0</v>
      </c>
      <c r="AI35" s="109">
        <v>0</v>
      </c>
      <c r="AJ35" s="109">
        <v>0</v>
      </c>
      <c r="AK35" s="109">
        <v>0</v>
      </c>
      <c r="AL35" s="109">
        <v>0</v>
      </c>
      <c r="AM35" s="109"/>
      <c r="AN35" s="137"/>
      <c r="AO35" s="135"/>
      <c r="AP35" s="109">
        <v>48.127063679999999</v>
      </c>
      <c r="AQ35" s="109"/>
      <c r="AR35" s="109">
        <v>349.55742745999999</v>
      </c>
      <c r="AS35" s="109"/>
      <c r="AT35" s="109">
        <v>0</v>
      </c>
      <c r="AU35" s="109"/>
      <c r="AV35" s="109">
        <v>0</v>
      </c>
      <c r="AW35" s="109"/>
      <c r="AX35" s="109">
        <v>0</v>
      </c>
      <c r="AY35" s="138"/>
    </row>
    <row r="36" spans="2:51" ht="20.25" customHeight="1" collapsed="1">
      <c r="B36" s="202" t="s">
        <v>218</v>
      </c>
      <c r="C36" s="139">
        <f t="shared" ref="C36:I36" si="7">+C26+C27+C28</f>
        <v>58.79037163333571</v>
      </c>
      <c r="D36" s="139">
        <f t="shared" si="7"/>
        <v>60.359354037701394</v>
      </c>
      <c r="E36" s="139">
        <f t="shared" si="7"/>
        <v>52.167281493602879</v>
      </c>
      <c r="F36" s="139">
        <f t="shared" si="7"/>
        <v>54.146829588892409</v>
      </c>
      <c r="G36" s="139">
        <f t="shared" si="7"/>
        <v>49.481041529913064</v>
      </c>
      <c r="H36" s="139">
        <f t="shared" si="7"/>
        <v>48.622432462597516</v>
      </c>
      <c r="I36" s="139">
        <f t="shared" si="7"/>
        <v>40.542076721289675</v>
      </c>
      <c r="J36" s="134"/>
      <c r="K36" s="137"/>
      <c r="L36" s="139">
        <f t="shared" si="3"/>
        <v>171.31700716463999</v>
      </c>
      <c r="M36" s="139"/>
      <c r="N36" s="139">
        <f t="shared" si="4"/>
        <v>138.64555071380025</v>
      </c>
      <c r="O36" s="137"/>
      <c r="P36" s="135"/>
      <c r="Q36" s="139">
        <f t="shared" si="5"/>
        <v>225.46383675353241</v>
      </c>
      <c r="R36" s="139"/>
      <c r="S36" s="139">
        <f t="shared" si="6"/>
        <v>192.79238030269266</v>
      </c>
      <c r="T36" s="135"/>
      <c r="U36" s="135"/>
      <c r="V36" s="139">
        <v>58.790371813170204</v>
      </c>
      <c r="W36" s="139">
        <v>54.603097039016639</v>
      </c>
      <c r="X36" s="139">
        <v>52.167281460647565</v>
      </c>
      <c r="Y36" s="139">
        <v>51.539499461282482</v>
      </c>
      <c r="Z36" s="139">
        <v>51.684679038482848</v>
      </c>
      <c r="AA36" s="139">
        <v>44.14196189259755</v>
      </c>
      <c r="AB36" s="139">
        <v>42.542076577060058</v>
      </c>
      <c r="AC36" s="139">
        <v>36.794263991261914</v>
      </c>
      <c r="AD36" s="139">
        <v>26.873034655299644</v>
      </c>
      <c r="AE36" s="139">
        <v>26.611142912043221</v>
      </c>
      <c r="AF36" s="139">
        <v>34.872105509928701</v>
      </c>
      <c r="AG36" s="139">
        <v>22.777994485868476</v>
      </c>
      <c r="AH36" s="139">
        <v>36.450804621982911</v>
      </c>
      <c r="AI36" s="139">
        <v>44.633053017984714</v>
      </c>
      <c r="AJ36" s="139">
        <v>29.752416021940377</v>
      </c>
      <c r="AK36" s="139">
        <v>24.329221463904652</v>
      </c>
      <c r="AL36" s="139">
        <v>25.586697509427982</v>
      </c>
      <c r="AM36" s="134"/>
      <c r="AN36" s="137"/>
      <c r="AO36" s="135"/>
      <c r="AP36" s="139">
        <v>217.10024977411689</v>
      </c>
      <c r="AQ36" s="139"/>
      <c r="AR36" s="139">
        <v>175.16298149940235</v>
      </c>
      <c r="AS36" s="139"/>
      <c r="AT36" s="139">
        <v>111.13427756314005</v>
      </c>
      <c r="AU36" s="139"/>
      <c r="AV36" s="139">
        <v>135.16549512581264</v>
      </c>
      <c r="AW36" s="139"/>
      <c r="AX36" s="139">
        <v>124.30138801325771</v>
      </c>
      <c r="AY36" s="135"/>
    </row>
    <row r="37" spans="2:51" ht="20.25" customHeight="1">
      <c r="B37" s="104" t="s">
        <v>132</v>
      </c>
      <c r="C37" s="109">
        <v>1.0573009900000003</v>
      </c>
      <c r="D37" s="109">
        <v>0.81916550999999982</v>
      </c>
      <c r="E37" s="109">
        <v>0.2200685</v>
      </c>
      <c r="F37" s="109">
        <v>2.0245031</v>
      </c>
      <c r="G37" s="109">
        <v>1.0082270800000002</v>
      </c>
      <c r="H37" s="109">
        <v>2.0300903199999998</v>
      </c>
      <c r="I37" s="109">
        <v>1.15459519</v>
      </c>
      <c r="J37" s="109"/>
      <c r="K37" s="137"/>
      <c r="L37" s="109">
        <f t="shared" si="3"/>
        <v>2.0965350000000003</v>
      </c>
      <c r="M37" s="109"/>
      <c r="N37" s="109">
        <f t="shared" si="4"/>
        <v>4.1929125899999997</v>
      </c>
      <c r="O37" s="137"/>
      <c r="P37" s="135"/>
      <c r="Q37" s="109">
        <f t="shared" si="5"/>
        <v>4.1210380999999998</v>
      </c>
      <c r="R37" s="109"/>
      <c r="S37" s="109">
        <f t="shared" si="6"/>
        <v>6.2174156900000002</v>
      </c>
      <c r="T37" s="138"/>
      <c r="U37" s="138"/>
      <c r="V37" s="109">
        <v>1.0573009900000003</v>
      </c>
      <c r="W37" s="109">
        <v>1.5394033199999999</v>
      </c>
      <c r="X37" s="109">
        <v>0.2200685</v>
      </c>
      <c r="Y37" s="109">
        <v>2.0245031</v>
      </c>
      <c r="Z37" s="109">
        <v>1.0082270800000002</v>
      </c>
      <c r="AA37" s="109">
        <v>2.0300903199999998</v>
      </c>
      <c r="AB37" s="109">
        <v>1.15459519</v>
      </c>
      <c r="AC37" s="109">
        <v>1.5102393999999999</v>
      </c>
      <c r="AD37" s="109">
        <v>4.3741576799999997</v>
      </c>
      <c r="AE37" s="109">
        <v>4.7994928700000008</v>
      </c>
      <c r="AF37" s="109">
        <v>2.5638226414713539</v>
      </c>
      <c r="AG37" s="109">
        <v>4.882060322000001</v>
      </c>
      <c r="AH37" s="109">
        <v>4.6481144800000003</v>
      </c>
      <c r="AI37" s="109">
        <v>1.3500596000000002</v>
      </c>
      <c r="AJ37" s="109">
        <v>1.9283296400000001</v>
      </c>
      <c r="AK37" s="109">
        <v>7.9454883700000005</v>
      </c>
      <c r="AL37" s="109">
        <v>3.7042243199999998</v>
      </c>
      <c r="AM37" s="109"/>
      <c r="AN37" s="137"/>
      <c r="AO37" s="135"/>
      <c r="AP37" s="109">
        <v>4.8412759100000002</v>
      </c>
      <c r="AQ37" s="109"/>
      <c r="AR37" s="109">
        <v>5.7031519899999994</v>
      </c>
      <c r="AS37" s="109"/>
      <c r="AT37" s="109">
        <v>16.619533513471357</v>
      </c>
      <c r="AU37" s="109"/>
      <c r="AV37" s="109">
        <v>15.871992090000001</v>
      </c>
      <c r="AW37" s="109"/>
      <c r="AX37" s="109">
        <v>14.92810193</v>
      </c>
      <c r="AY37" s="138"/>
    </row>
    <row r="38" spans="2:51" ht="20.25" customHeight="1">
      <c r="B38" s="104" t="s">
        <v>131</v>
      </c>
      <c r="C38" s="109">
        <v>9.7181847054214057</v>
      </c>
      <c r="D38" s="109">
        <v>8.9043428699999989</v>
      </c>
      <c r="E38" s="109">
        <v>16.505921867044666</v>
      </c>
      <c r="F38" s="109">
        <v>19.106506</v>
      </c>
      <c r="G38" s="109">
        <v>23.660852638569768</v>
      </c>
      <c r="H38" s="109">
        <v>18.708014581627019</v>
      </c>
      <c r="I38" s="109">
        <v>16.84800385577033</v>
      </c>
      <c r="J38" s="109"/>
      <c r="K38" s="137"/>
      <c r="L38" s="109">
        <f t="shared" si="3"/>
        <v>35.128449442466071</v>
      </c>
      <c r="M38" s="109"/>
      <c r="N38" s="109">
        <f t="shared" si="4"/>
        <v>59.21687107596712</v>
      </c>
      <c r="O38" s="137"/>
      <c r="P38" s="135"/>
      <c r="Q38" s="109">
        <f t="shared" si="5"/>
        <v>54.234955442466074</v>
      </c>
      <c r="R38" s="109"/>
      <c r="S38" s="109">
        <f t="shared" si="6"/>
        <v>78.323377075967116</v>
      </c>
      <c r="T38" s="138"/>
      <c r="U38" s="138"/>
      <c r="V38" s="109">
        <v>9.7181847054214057</v>
      </c>
      <c r="W38" s="109">
        <v>8.9043428699999989</v>
      </c>
      <c r="X38" s="109">
        <v>16.505921867044666</v>
      </c>
      <c r="Y38" s="109">
        <v>19.106506</v>
      </c>
      <c r="Z38" s="109">
        <v>23.660852638569768</v>
      </c>
      <c r="AA38" s="109">
        <v>18.708014581627019</v>
      </c>
      <c r="AB38" s="109">
        <v>16.84800385577033</v>
      </c>
      <c r="AC38" s="109">
        <v>14.718655356051629</v>
      </c>
      <c r="AD38" s="109">
        <v>13.139570714679241</v>
      </c>
      <c r="AE38" s="109">
        <v>11.721314837343202</v>
      </c>
      <c r="AF38" s="109">
        <v>11.258214103460665</v>
      </c>
      <c r="AG38" s="109">
        <v>9.4971252924263414</v>
      </c>
      <c r="AH38" s="109">
        <v>5.3667213871462902</v>
      </c>
      <c r="AI38" s="109">
        <v>4.9281899999999998</v>
      </c>
      <c r="AJ38" s="109">
        <v>4.6954944325092001</v>
      </c>
      <c r="AK38" s="109">
        <v>7.2555360000000002</v>
      </c>
      <c r="AL38" s="109">
        <v>6.8367627616070736</v>
      </c>
      <c r="AM38" s="109"/>
      <c r="AN38" s="137"/>
      <c r="AO38" s="135"/>
      <c r="AP38" s="109">
        <v>54.234955442466074</v>
      </c>
      <c r="AQ38" s="109"/>
      <c r="AR38" s="109">
        <v>73.935526432018747</v>
      </c>
      <c r="AS38" s="109"/>
      <c r="AT38" s="109">
        <v>45.616224947909451</v>
      </c>
      <c r="AU38" s="109"/>
      <c r="AV38" s="109">
        <v>22.245941819655489</v>
      </c>
      <c r="AW38" s="109"/>
      <c r="AX38" s="109">
        <v>23.715983194116273</v>
      </c>
      <c r="AY38" s="138"/>
    </row>
    <row r="39" spans="2:51" ht="20.25" hidden="1" customHeight="1" outlineLevel="1">
      <c r="B39" s="186" t="s">
        <v>189</v>
      </c>
      <c r="C39" s="187">
        <v>9.7181847054214057</v>
      </c>
      <c r="D39" s="187">
        <v>8.9043428699999989</v>
      </c>
      <c r="E39" s="187">
        <v>15.048272162660821</v>
      </c>
      <c r="F39" s="187">
        <v>17.384346465105761</v>
      </c>
      <c r="G39" s="187">
        <v>21.9414809749209</v>
      </c>
      <c r="H39" s="187">
        <v>17.561893823297023</v>
      </c>
      <c r="I39" s="187">
        <v>15.694019543363577</v>
      </c>
      <c r="J39" s="109"/>
      <c r="K39" s="137"/>
      <c r="L39" s="187">
        <f t="shared" si="3"/>
        <v>33.670799738082223</v>
      </c>
      <c r="M39" s="187"/>
      <c r="N39" s="187">
        <f t="shared" si="4"/>
        <v>55.1973943415815</v>
      </c>
      <c r="O39" s="137"/>
      <c r="P39" s="135"/>
      <c r="Q39" s="187">
        <f t="shared" si="5"/>
        <v>51.055146203187988</v>
      </c>
      <c r="R39" s="187"/>
      <c r="S39" s="187">
        <f t="shared" si="6"/>
        <v>72.581740806687264</v>
      </c>
      <c r="T39" s="138"/>
      <c r="U39" s="138"/>
      <c r="V39" s="187">
        <v>9.7181847054214057</v>
      </c>
      <c r="W39" s="187">
        <v>8.9043428699999989</v>
      </c>
      <c r="X39" s="187">
        <v>15.048272162660821</v>
      </c>
      <c r="Y39" s="187">
        <v>17.384346465105761</v>
      </c>
      <c r="Z39" s="187">
        <v>21.9414809749209</v>
      </c>
      <c r="AA39" s="187">
        <v>17.561893823297023</v>
      </c>
      <c r="AB39" s="187">
        <v>15.694019543363577</v>
      </c>
      <c r="AC39" s="187">
        <v>13.9909624384706</v>
      </c>
      <c r="AD39" s="187">
        <v>13.139570714679241</v>
      </c>
      <c r="AE39" s="187">
        <v>11.721314837343202</v>
      </c>
      <c r="AF39" s="187">
        <v>11.258214103460665</v>
      </c>
      <c r="AG39" s="187">
        <v>9.4971252924263414</v>
      </c>
      <c r="AH39" s="187">
        <v>5.3667213871462902</v>
      </c>
      <c r="AI39" s="187">
        <v>4.9281899999999998</v>
      </c>
      <c r="AJ39" s="187">
        <v>4.6954944325092001</v>
      </c>
      <c r="AK39" s="187">
        <v>7.2555360000000002</v>
      </c>
      <c r="AL39" s="187">
        <v>6.8367627616070736</v>
      </c>
      <c r="AM39" s="109"/>
      <c r="AN39" s="137"/>
      <c r="AO39" s="135"/>
      <c r="AP39" s="187">
        <v>51.055146203187988</v>
      </c>
      <c r="AQ39" s="187"/>
      <c r="AR39" s="187">
        <v>69.188356780052104</v>
      </c>
      <c r="AS39" s="187"/>
      <c r="AT39" s="187">
        <v>45.616224947909451</v>
      </c>
      <c r="AU39" s="187"/>
      <c r="AV39" s="187">
        <v>22.245941819655489</v>
      </c>
      <c r="AW39" s="187"/>
      <c r="AX39" s="187">
        <v>23.715983194116273</v>
      </c>
      <c r="AY39" s="138"/>
    </row>
    <row r="40" spans="2:51" ht="20.25" hidden="1" customHeight="1" outlineLevel="1">
      <c r="B40" s="188" t="s">
        <v>190</v>
      </c>
      <c r="C40" s="109">
        <v>0</v>
      </c>
      <c r="D40" s="109">
        <v>0</v>
      </c>
      <c r="E40" s="109">
        <v>0</v>
      </c>
      <c r="F40" s="109">
        <v>0</v>
      </c>
      <c r="G40" s="109">
        <v>7.7044690771572916E-2</v>
      </c>
      <c r="H40" s="109">
        <v>2.5092870218579234E-2</v>
      </c>
      <c r="I40" s="109">
        <v>7.5944945355191883E-4</v>
      </c>
      <c r="J40" s="109"/>
      <c r="K40" s="137"/>
      <c r="L40" s="109">
        <f t="shared" si="3"/>
        <v>0</v>
      </c>
      <c r="M40" s="109"/>
      <c r="N40" s="109">
        <f t="shared" si="4"/>
        <v>0.10289701044370406</v>
      </c>
      <c r="O40" s="137"/>
      <c r="P40" s="135"/>
      <c r="Q40" s="109">
        <f t="shared" si="5"/>
        <v>0</v>
      </c>
      <c r="R40" s="109"/>
      <c r="S40" s="109">
        <f t="shared" si="6"/>
        <v>0.10289701044370406</v>
      </c>
      <c r="T40" s="138"/>
      <c r="U40" s="138"/>
      <c r="V40" s="109">
        <v>0</v>
      </c>
      <c r="W40" s="109">
        <v>0</v>
      </c>
      <c r="X40" s="109">
        <v>0</v>
      </c>
      <c r="Y40" s="109">
        <v>0</v>
      </c>
      <c r="Z40" s="109">
        <v>7.7044690771572916E-2</v>
      </c>
      <c r="AA40" s="109">
        <v>2.5092870218579234E-2</v>
      </c>
      <c r="AB40" s="109">
        <v>7.5944945355191883E-4</v>
      </c>
      <c r="AC40" s="109">
        <v>0</v>
      </c>
      <c r="AD40" s="109">
        <v>0</v>
      </c>
      <c r="AE40" s="109">
        <v>0</v>
      </c>
      <c r="AF40" s="109">
        <v>0</v>
      </c>
      <c r="AG40" s="109">
        <v>0</v>
      </c>
      <c r="AH40" s="109">
        <v>0</v>
      </c>
      <c r="AI40" s="109">
        <v>0</v>
      </c>
      <c r="AJ40" s="109">
        <v>0</v>
      </c>
      <c r="AK40" s="109">
        <v>0</v>
      </c>
      <c r="AL40" s="109">
        <v>0</v>
      </c>
      <c r="AM40" s="109"/>
      <c r="AN40" s="137"/>
      <c r="AO40" s="135"/>
      <c r="AP40" s="109">
        <v>0</v>
      </c>
      <c r="AQ40" s="109"/>
      <c r="AR40" s="109">
        <v>0.10289701044370406</v>
      </c>
      <c r="AS40" s="109"/>
      <c r="AT40" s="109">
        <v>0</v>
      </c>
      <c r="AU40" s="109"/>
      <c r="AV40" s="109">
        <v>0</v>
      </c>
      <c r="AW40" s="109"/>
      <c r="AX40" s="109">
        <v>0</v>
      </c>
      <c r="AY40" s="138"/>
    </row>
    <row r="41" spans="2:51" ht="20.25" hidden="1" customHeight="1" outlineLevel="1">
      <c r="B41" s="188" t="s">
        <v>191</v>
      </c>
      <c r="C41" s="109">
        <v>0</v>
      </c>
      <c r="D41" s="109">
        <v>0</v>
      </c>
      <c r="E41" s="109">
        <v>1.4576497043838439</v>
      </c>
      <c r="F41" s="109">
        <v>1.7221595348942373</v>
      </c>
      <c r="G41" s="109">
        <v>1.642326972877296</v>
      </c>
      <c r="H41" s="109">
        <v>1.1210278881114184</v>
      </c>
      <c r="I41" s="109">
        <v>1.1532248629532</v>
      </c>
      <c r="J41" s="109"/>
      <c r="K41" s="137"/>
      <c r="L41" s="109">
        <f t="shared" si="3"/>
        <v>1.4576497043838439</v>
      </c>
      <c r="M41" s="109"/>
      <c r="N41" s="109">
        <f t="shared" si="4"/>
        <v>3.9165797239419149</v>
      </c>
      <c r="O41" s="137"/>
      <c r="P41" s="135"/>
      <c r="Q41" s="109">
        <f t="shared" si="5"/>
        <v>3.1798092392780815</v>
      </c>
      <c r="R41" s="109"/>
      <c r="S41" s="109">
        <f t="shared" si="6"/>
        <v>5.6387392588361518</v>
      </c>
      <c r="T41" s="138"/>
      <c r="U41" s="138"/>
      <c r="V41" s="109">
        <v>0</v>
      </c>
      <c r="W41" s="109">
        <v>0</v>
      </c>
      <c r="X41" s="109">
        <v>1.4576497043838439</v>
      </c>
      <c r="Y41" s="109">
        <v>1.7221595348942373</v>
      </c>
      <c r="Z41" s="109">
        <v>1.642326972877296</v>
      </c>
      <c r="AA41" s="109">
        <v>1.1210278881114184</v>
      </c>
      <c r="AB41" s="109">
        <v>1.1532248629532</v>
      </c>
      <c r="AC41" s="109">
        <v>0.72769291758102994</v>
      </c>
      <c r="AD41" s="109">
        <v>0</v>
      </c>
      <c r="AE41" s="109">
        <v>0</v>
      </c>
      <c r="AF41" s="109">
        <v>0</v>
      </c>
      <c r="AG41" s="109">
        <v>0</v>
      </c>
      <c r="AH41" s="109">
        <v>0</v>
      </c>
      <c r="AI41" s="109">
        <v>0</v>
      </c>
      <c r="AJ41" s="109">
        <v>0</v>
      </c>
      <c r="AK41" s="109">
        <v>0</v>
      </c>
      <c r="AL41" s="109">
        <v>0</v>
      </c>
      <c r="AM41" s="109"/>
      <c r="AN41" s="137"/>
      <c r="AO41" s="135"/>
      <c r="AP41" s="109">
        <v>3.1798092392780815</v>
      </c>
      <c r="AQ41" s="109"/>
      <c r="AR41" s="109">
        <v>4.6442726415229449</v>
      </c>
      <c r="AS41" s="109"/>
      <c r="AT41" s="109">
        <v>0</v>
      </c>
      <c r="AU41" s="109"/>
      <c r="AV41" s="109">
        <v>0</v>
      </c>
      <c r="AW41" s="109"/>
      <c r="AX41" s="109">
        <v>0</v>
      </c>
      <c r="AY41" s="138"/>
    </row>
    <row r="42" spans="2:51" ht="20.25" customHeight="1" collapsed="1">
      <c r="B42" s="110" t="s">
        <v>133</v>
      </c>
      <c r="C42" s="139">
        <f t="shared" ref="C42:I42" si="8">+C36+C37+C38</f>
        <v>69.565857328757119</v>
      </c>
      <c r="D42" s="139">
        <f t="shared" si="8"/>
        <v>70.082862417701392</v>
      </c>
      <c r="E42" s="139">
        <f t="shared" si="8"/>
        <v>68.893271860647545</v>
      </c>
      <c r="F42" s="139">
        <f t="shared" si="8"/>
        <v>75.277838688892402</v>
      </c>
      <c r="G42" s="139">
        <f t="shared" si="8"/>
        <v>74.150121248482833</v>
      </c>
      <c r="H42" s="139">
        <f t="shared" si="8"/>
        <v>69.360537364224541</v>
      </c>
      <c r="I42" s="139">
        <f t="shared" si="8"/>
        <v>58.544675767060006</v>
      </c>
      <c r="J42" s="134"/>
      <c r="K42" s="137"/>
      <c r="L42" s="139">
        <f t="shared" si="3"/>
        <v>208.54199160710607</v>
      </c>
      <c r="M42" s="139"/>
      <c r="N42" s="139">
        <f t="shared" si="4"/>
        <v>202.05533437976737</v>
      </c>
      <c r="O42" s="137"/>
      <c r="P42" s="135"/>
      <c r="Q42" s="139">
        <f t="shared" si="5"/>
        <v>283.81983029599849</v>
      </c>
      <c r="R42" s="139"/>
      <c r="S42" s="139">
        <f t="shared" si="6"/>
        <v>277.33317306865979</v>
      </c>
      <c r="T42" s="135"/>
      <c r="U42" s="135"/>
      <c r="V42" s="139">
        <v>69.565857508591606</v>
      </c>
      <c r="W42" s="139">
        <v>65.046843229016631</v>
      </c>
      <c r="X42" s="139">
        <v>68.893271827692232</v>
      </c>
      <c r="Y42" s="139">
        <v>72.670508561282475</v>
      </c>
      <c r="Z42" s="139">
        <v>76.353758757052617</v>
      </c>
      <c r="AA42" s="139">
        <v>64.880066794224575</v>
      </c>
      <c r="AB42" s="139">
        <v>60.54467562283039</v>
      </c>
      <c r="AC42" s="139">
        <v>53.023158747313545</v>
      </c>
      <c r="AD42" s="139">
        <v>44.386763049978882</v>
      </c>
      <c r="AE42" s="139">
        <v>43.131950619386423</v>
      </c>
      <c r="AF42" s="139">
        <v>48.694142254860722</v>
      </c>
      <c r="AG42" s="139">
        <v>37.157180100294816</v>
      </c>
      <c r="AH42" s="139">
        <v>46.465640489129207</v>
      </c>
      <c r="AI42" s="139">
        <v>50.911302617984717</v>
      </c>
      <c r="AJ42" s="139">
        <v>36.376240094449578</v>
      </c>
      <c r="AK42" s="139">
        <v>39.530245833904651</v>
      </c>
      <c r="AL42" s="139">
        <v>36.127684591035056</v>
      </c>
      <c r="AM42" s="134"/>
      <c r="AN42" s="137"/>
      <c r="AO42" s="135"/>
      <c r="AP42" s="139">
        <v>276.17648112658293</v>
      </c>
      <c r="AQ42" s="139"/>
      <c r="AR42" s="139">
        <v>254.80165992142113</v>
      </c>
      <c r="AS42" s="139"/>
      <c r="AT42" s="139">
        <v>173.37003602452083</v>
      </c>
      <c r="AU42" s="139"/>
      <c r="AV42" s="139">
        <v>173.28342903546815</v>
      </c>
      <c r="AW42" s="139"/>
      <c r="AX42" s="139">
        <v>162.94547313737399</v>
      </c>
      <c r="AY42" s="135"/>
    </row>
    <row r="43" spans="2:51" ht="3.75" customHeight="1">
      <c r="B43" s="116"/>
      <c r="I43" s="130" t="s">
        <v>120</v>
      </c>
      <c r="J43" s="134"/>
      <c r="K43" s="137"/>
      <c r="M43" s="134"/>
      <c r="O43" s="137"/>
      <c r="P43" s="134"/>
      <c r="R43" s="134"/>
      <c r="T43" s="134"/>
      <c r="U43" s="134"/>
      <c r="AM43" s="134"/>
      <c r="AN43" s="137"/>
      <c r="AO43" s="134"/>
      <c r="AQ43" s="134"/>
      <c r="AS43" s="134"/>
      <c r="AU43" s="134"/>
      <c r="AW43" s="134"/>
      <c r="AY43" s="134"/>
    </row>
    <row r="44" spans="2:51"/>
    <row r="45" spans="2:51"/>
    <row r="46" spans="2:51"/>
    <row r="47" spans="2:51"/>
    <row r="48" spans="2:51"/>
    <row r="49"/>
    <row r="50"/>
    <row r="51"/>
  </sheetData>
  <mergeCells count="1">
    <mergeCell ref="C3:S3"/>
  </mergeCells>
  <hyperlinks>
    <hyperlink ref="AZ2" location="Contents!A1" display="Back"/>
  </hyperlinks>
  <pageMargins left="0.25" right="0.25" top="0.75" bottom="0.75" header="0.3" footer="0.3"/>
  <pageSetup scale="63" orientation="landscape" r:id="rId1"/>
  <headerFooter>
    <oddFooter>&amp;A</oddFooter>
  </headerFooter>
  <ignoredErrors>
    <ignoredError sqref="L8:S12 L14:S15 M13 O13:S13 L21:S4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zoomScale="90" zoomScaleNormal="90" workbookViewId="0">
      <selection activeCell="A5" sqref="A5"/>
    </sheetView>
  </sheetViews>
  <sheetFormatPr defaultColWidth="0" defaultRowHeight="13.2" zeroHeight="1"/>
  <cols>
    <col min="1" max="1" width="162.44140625" customWidth="1"/>
    <col min="2" max="2" width="3.44140625" customWidth="1"/>
    <col min="3" max="16384" width="8.44140625" hidden="1"/>
  </cols>
  <sheetData>
    <row r="1" spans="1:1" ht="19.2">
      <c r="A1" s="182" t="s">
        <v>135</v>
      </c>
    </row>
    <row r="2" spans="1:1" ht="27">
      <c r="A2" s="148" t="s">
        <v>148</v>
      </c>
    </row>
    <row r="3" spans="1:1" ht="163.5" customHeight="1">
      <c r="A3" s="147" t="s">
        <v>198</v>
      </c>
    </row>
    <row r="4" spans="1:1" ht="69.75" customHeight="1">
      <c r="A4" s="147" t="s">
        <v>149</v>
      </c>
    </row>
    <row r="5" spans="1:1" ht="191.55" customHeight="1">
      <c r="A5" s="170" t="s">
        <v>199</v>
      </c>
    </row>
    <row r="6" spans="1:1" ht="69.75" customHeight="1">
      <c r="A6" s="147" t="s">
        <v>178</v>
      </c>
    </row>
    <row r="7" spans="1:1" ht="33" customHeight="1">
      <c r="A7" s="147" t="s">
        <v>150</v>
      </c>
    </row>
    <row r="8" spans="1:1" ht="12" customHeight="1">
      <c r="A8" s="147"/>
    </row>
    <row r="9" spans="1:1" ht="14.4">
      <c r="A9" s="149"/>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N65"/>
  <sheetViews>
    <sheetView showGridLines="0" zoomScale="80" zoomScaleNormal="80" zoomScaleSheetLayoutView="80" workbookViewId="0">
      <pane xSplit="2" ySplit="7" topLeftCell="AI8" activePane="bottomRight" state="frozen"/>
      <selection activeCell="A6" sqref="A6"/>
      <selection pane="topRight" activeCell="A6" sqref="A6"/>
      <selection pane="bottomLeft" activeCell="A6" sqref="A6"/>
      <selection pane="bottomRight" activeCell="AX5" sqref="AX5"/>
    </sheetView>
  </sheetViews>
  <sheetFormatPr defaultColWidth="0" defaultRowHeight="15" outlineLevelCol="1"/>
  <cols>
    <col min="1" max="1" width="65" style="8" customWidth="1"/>
    <col min="2" max="2" width="1.44140625" style="217" hidden="1" customWidth="1"/>
    <col min="3" max="3" width="1.44140625" style="8" hidden="1" customWidth="1" outlineLevel="1"/>
    <col min="4" max="4" width="12.44140625" style="37" hidden="1" customWidth="1" outlineLevel="1"/>
    <col min="5" max="5" width="1.44140625" style="8" hidden="1" customWidth="1" outlineLevel="1"/>
    <col min="6" max="6" width="12.44140625" style="8" hidden="1" customWidth="1" collapsed="1"/>
    <col min="7" max="7" width="1.44140625" style="8" hidden="1" customWidth="1"/>
    <col min="8" max="8" width="12.44140625" style="37" hidden="1" customWidth="1" outlineLevel="1"/>
    <col min="9" max="9" width="1.44140625" style="8" hidden="1" customWidth="1" outlineLevel="1"/>
    <col min="10" max="10" width="12.44140625" style="37" hidden="1" customWidth="1" outlineLevel="1"/>
    <col min="11" max="11" width="1.44140625" style="8" hidden="1" customWidth="1" outlineLevel="1"/>
    <col min="12" max="12" width="12.44140625" style="37" hidden="1" customWidth="1" outlineLevel="1"/>
    <col min="13" max="13" width="1.44140625" style="8" hidden="1" customWidth="1" outlineLevel="1"/>
    <col min="14" max="14" width="12.44140625" style="8" hidden="1" customWidth="1" collapsed="1"/>
    <col min="15" max="15" width="2.44140625" style="24" hidden="1" customWidth="1"/>
    <col min="16" max="16" width="12.44140625" style="37" hidden="1" customWidth="1" outlineLevel="1"/>
    <col min="17" max="17" width="2.44140625" style="37" hidden="1" customWidth="1" outlineLevel="1"/>
    <col min="18" max="18" width="12.44140625" style="37" hidden="1" customWidth="1" outlineLevel="1"/>
    <col min="19" max="19" width="2.44140625" style="37" hidden="1" customWidth="1" outlineLevel="1"/>
    <col min="20" max="20" width="12.44140625" style="37" hidden="1" customWidth="1" outlineLevel="1"/>
    <col min="21" max="21" width="3.44140625" style="24" hidden="1" customWidth="1" outlineLevel="1"/>
    <col min="22" max="22" width="2.44140625" style="24" hidden="1" customWidth="1" collapsed="1"/>
    <col min="23" max="23" width="1.44140625" style="8" customWidth="1"/>
    <col min="24" max="24" width="12.44140625" style="37" hidden="1" customWidth="1" outlineLevel="1"/>
    <col min="25" max="25" width="1.44140625" style="8" hidden="1" customWidth="1" outlineLevel="1"/>
    <col min="26" max="26" width="12.44140625" style="8" customWidth="1" collapsed="1"/>
    <col min="27" max="27" width="1.44140625" style="8" customWidth="1"/>
    <col min="28" max="28" width="12.44140625" style="37" hidden="1" customWidth="1" outlineLevel="1"/>
    <col min="29" max="29" width="1.44140625" style="8" hidden="1" customWidth="1" outlineLevel="1"/>
    <col min="30" max="30" width="12.44140625" style="37" hidden="1" customWidth="1" outlineLevel="1"/>
    <col min="31" max="31" width="1.44140625" style="8" hidden="1" customWidth="1" outlineLevel="1"/>
    <col min="32" max="32" width="12.44140625" style="37" hidden="1" customWidth="1" outlineLevel="1"/>
    <col min="33" max="33" width="1.44140625" style="8" hidden="1" customWidth="1" outlineLevel="1"/>
    <col min="34" max="34" width="12.44140625" style="8" customWidth="1" collapsed="1"/>
    <col min="35" max="35" width="2.44140625" style="24" customWidth="1"/>
    <col min="36" max="36" width="12.44140625" style="37" hidden="1" customWidth="1" outlineLevel="1"/>
    <col min="37" max="37" width="2.44140625" style="37" hidden="1" customWidth="1" outlineLevel="1"/>
    <col min="38" max="38" width="12.44140625" style="37" hidden="1" customWidth="1" outlineLevel="1"/>
    <col min="39" max="39" width="2.44140625" style="37" hidden="1" customWidth="1" outlineLevel="1"/>
    <col min="40" max="40" width="14.44140625" style="37" hidden="1" customWidth="1" outlineLevel="1"/>
    <col min="41" max="41" width="1.44140625" style="8" hidden="1" customWidth="1" outlineLevel="1"/>
    <col min="42" max="42" width="12.44140625" style="8" customWidth="1" collapsed="1"/>
    <col min="43" max="43" width="2.44140625" style="24" customWidth="1"/>
    <col min="44" max="44" width="12.44140625" style="37" customWidth="1"/>
    <col min="45" max="45" width="2.44140625" style="24" customWidth="1"/>
    <col min="46" max="46" width="12.44140625" style="37" customWidth="1"/>
    <col min="47" max="47" width="2.44140625" style="24" customWidth="1"/>
    <col min="48" max="48" width="13.44140625" style="37" customWidth="1"/>
    <col min="49" max="49" width="2.44140625" style="24" customWidth="1"/>
    <col min="50" max="50" width="13.44140625" style="37" customWidth="1"/>
    <col min="51" max="51" width="2.44140625" style="24" customWidth="1"/>
    <col min="52" max="52" width="13.44140625" style="37" customWidth="1"/>
    <col min="53" max="53" width="2.44140625" style="24" customWidth="1"/>
    <col min="54" max="54" width="13.44140625" style="37" customWidth="1"/>
    <col min="55" max="55" width="2.44140625" style="24" customWidth="1"/>
    <col min="56" max="56" width="13.44140625" style="37" customWidth="1"/>
    <col min="57" max="57" width="2.44140625" style="24" customWidth="1"/>
    <col min="58" max="58" width="13.44140625" style="37" customWidth="1"/>
    <col min="59" max="59" width="2.44140625" style="24" customWidth="1"/>
    <col min="60" max="60" width="13.44140625" style="37" customWidth="1"/>
    <col min="61" max="61" width="2.44140625" style="24" customWidth="1"/>
    <col min="62" max="62" width="9.44140625" style="24" customWidth="1"/>
    <col min="63" max="66" width="0" style="24" hidden="1" customWidth="1"/>
    <col min="67" max="16384" width="9.44140625" style="24" hidden="1"/>
  </cols>
  <sheetData>
    <row r="1" spans="1:62" ht="20.399999999999999">
      <c r="A1" s="183" t="s">
        <v>63</v>
      </c>
      <c r="D1" s="8"/>
      <c r="H1" s="8"/>
      <c r="J1" s="8"/>
      <c r="L1" s="8"/>
      <c r="P1" s="8"/>
      <c r="Q1" s="8"/>
      <c r="R1" s="8"/>
      <c r="S1" s="8"/>
      <c r="T1" s="8"/>
      <c r="X1" s="8"/>
      <c r="AB1" s="8"/>
      <c r="AD1" s="8"/>
      <c r="AF1" s="8"/>
      <c r="AJ1" s="8"/>
      <c r="AK1" s="8"/>
      <c r="AL1" s="8"/>
      <c r="AM1" s="8"/>
      <c r="AN1" s="8"/>
      <c r="AR1" s="8"/>
      <c r="AT1" s="8"/>
      <c r="AV1" s="8"/>
      <c r="AX1" s="8"/>
      <c r="AZ1" s="8"/>
      <c r="BB1" s="8"/>
      <c r="BD1" s="8"/>
      <c r="BF1" s="8"/>
      <c r="BH1" s="8"/>
    </row>
    <row r="2" spans="1:62" ht="16.8">
      <c r="A2" s="89" t="s">
        <v>0</v>
      </c>
      <c r="D2" s="8"/>
      <c r="H2" s="8"/>
      <c r="J2" s="8"/>
      <c r="L2" s="8"/>
      <c r="P2" s="8"/>
      <c r="Q2" s="8"/>
      <c r="R2" s="8"/>
      <c r="S2" s="8"/>
      <c r="T2" s="8"/>
      <c r="X2" s="8"/>
      <c r="AB2" s="8"/>
      <c r="AD2" s="8"/>
      <c r="AF2" s="8"/>
      <c r="AJ2" s="8"/>
      <c r="AK2" s="8"/>
      <c r="AL2" s="8"/>
      <c r="AM2" s="8"/>
      <c r="AN2" s="8"/>
      <c r="AR2" s="8"/>
      <c r="AT2" s="8"/>
      <c r="AV2" s="8"/>
      <c r="AX2" s="8"/>
      <c r="AZ2" s="8"/>
      <c r="BB2" s="8"/>
      <c r="BD2" s="8"/>
      <c r="BF2" s="8"/>
      <c r="BH2" s="8"/>
    </row>
    <row r="3" spans="1:62" ht="16.8">
      <c r="A3" s="89" t="s">
        <v>19</v>
      </c>
      <c r="D3" s="8"/>
      <c r="H3" s="8"/>
      <c r="J3" s="8"/>
      <c r="L3" s="8"/>
      <c r="P3" s="8"/>
      <c r="Q3" s="8"/>
      <c r="R3" s="8"/>
      <c r="S3" s="8"/>
      <c r="T3" s="8"/>
      <c r="X3" s="8"/>
      <c r="AB3" s="8"/>
      <c r="AD3" s="8"/>
      <c r="AF3" s="8"/>
      <c r="AJ3" s="8"/>
      <c r="AK3" s="8"/>
      <c r="AL3" s="8"/>
      <c r="AM3" s="8"/>
      <c r="AN3" s="8"/>
      <c r="AR3" s="8"/>
      <c r="AT3" s="8"/>
      <c r="AV3" s="8"/>
      <c r="AX3" s="8"/>
      <c r="AZ3" s="8"/>
      <c r="BB3" s="8"/>
      <c r="BD3" s="8"/>
      <c r="BF3" s="8"/>
      <c r="BH3" s="8"/>
    </row>
    <row r="4" spans="1:62">
      <c r="A4" s="43"/>
      <c r="D4" s="8"/>
      <c r="H4" s="8"/>
      <c r="J4" s="8"/>
      <c r="L4" s="8"/>
      <c r="P4" s="8"/>
      <c r="Q4" s="8"/>
      <c r="R4" s="8"/>
      <c r="S4" s="8"/>
      <c r="T4" s="8"/>
      <c r="X4" s="8"/>
      <c r="AB4" s="8"/>
      <c r="AD4" s="8"/>
      <c r="AF4" s="8"/>
      <c r="AJ4" s="8"/>
      <c r="AK4" s="8"/>
      <c r="AL4" s="8"/>
      <c r="AM4" s="8"/>
      <c r="AN4" s="8"/>
      <c r="AR4" s="8"/>
      <c r="AT4" s="8"/>
      <c r="AV4" s="8"/>
      <c r="AX4" s="8"/>
      <c r="AZ4" s="8"/>
      <c r="BB4" s="8"/>
      <c r="BD4" s="8"/>
      <c r="BF4" s="8"/>
      <c r="BH4" s="8"/>
    </row>
    <row r="5" spans="1:62" ht="19.2">
      <c r="A5" s="88" t="s">
        <v>2</v>
      </c>
      <c r="D5" s="8" t="s">
        <v>120</v>
      </c>
      <c r="G5" s="151"/>
      <c r="H5" s="8"/>
      <c r="I5" s="151"/>
      <c r="J5" s="8"/>
      <c r="K5" s="151"/>
      <c r="L5" s="8"/>
      <c r="P5" s="8"/>
      <c r="Q5" s="8"/>
      <c r="R5" s="8"/>
      <c r="S5" s="8"/>
      <c r="T5" s="8"/>
      <c r="X5" s="207" t="s">
        <v>120</v>
      </c>
      <c r="Z5" s="207" t="s">
        <v>120</v>
      </c>
      <c r="AA5" s="151"/>
      <c r="AB5" s="207" t="s">
        <v>120</v>
      </c>
      <c r="AC5" s="151"/>
      <c r="AD5" s="207" t="s">
        <v>120</v>
      </c>
      <c r="AE5" s="151"/>
      <c r="AF5" s="207" t="s">
        <v>120</v>
      </c>
      <c r="AH5" s="207" t="s">
        <v>120</v>
      </c>
      <c r="AJ5" s="207" t="s">
        <v>120</v>
      </c>
      <c r="AK5" s="8"/>
      <c r="AL5" s="207" t="s">
        <v>120</v>
      </c>
      <c r="AM5" s="8"/>
      <c r="AN5" s="207" t="s">
        <v>120</v>
      </c>
      <c r="AR5" s="207" t="s">
        <v>120</v>
      </c>
      <c r="AT5" s="207"/>
      <c r="AV5" s="207"/>
      <c r="AX5" s="207"/>
      <c r="AZ5" s="207"/>
      <c r="BB5" s="207"/>
      <c r="BD5" s="207"/>
      <c r="BF5" s="207"/>
      <c r="BH5" s="207"/>
    </row>
    <row r="6" spans="1:62" ht="46.8" thickBot="1">
      <c r="D6" s="206" t="s">
        <v>239</v>
      </c>
      <c r="F6" s="206" t="s">
        <v>239</v>
      </c>
      <c r="H6" s="206" t="s">
        <v>239</v>
      </c>
      <c r="J6" s="206" t="s">
        <v>239</v>
      </c>
      <c r="L6" s="206" t="s">
        <v>239</v>
      </c>
      <c r="N6" s="206" t="s">
        <v>239</v>
      </c>
      <c r="P6" s="206" t="s">
        <v>239</v>
      </c>
      <c r="Q6" s="8"/>
      <c r="R6" s="206" t="s">
        <v>239</v>
      </c>
      <c r="S6" s="8"/>
      <c r="T6" s="206" t="s">
        <v>239</v>
      </c>
      <c r="X6" s="214" t="s">
        <v>240</v>
      </c>
      <c r="Z6" s="214" t="s">
        <v>240</v>
      </c>
      <c r="AB6" s="214" t="s">
        <v>240</v>
      </c>
      <c r="AD6" s="214" t="s">
        <v>240</v>
      </c>
      <c r="AF6" s="214" t="s">
        <v>240</v>
      </c>
      <c r="AH6" s="214" t="s">
        <v>240</v>
      </c>
      <c r="AJ6" s="214" t="s">
        <v>240</v>
      </c>
      <c r="AK6" s="8"/>
      <c r="AL6" s="214" t="s">
        <v>240</v>
      </c>
      <c r="AM6" s="8"/>
      <c r="AN6" s="214" t="s">
        <v>240</v>
      </c>
      <c r="AR6" s="214" t="s">
        <v>120</v>
      </c>
      <c r="AT6" s="214"/>
      <c r="AV6" s="214"/>
      <c r="AX6" s="214"/>
      <c r="AZ6" s="214"/>
      <c r="BB6" s="214"/>
      <c r="BD6" s="214"/>
      <c r="BF6" s="214"/>
      <c r="BH6" s="214"/>
      <c r="BJ6" s="176" t="s">
        <v>135</v>
      </c>
    </row>
    <row r="7" spans="1:62" ht="45.6" thickBot="1">
      <c r="A7" s="81" t="s">
        <v>3</v>
      </c>
      <c r="D7" s="82" t="s">
        <v>21</v>
      </c>
      <c r="E7" s="218"/>
      <c r="F7" s="142" t="s">
        <v>24</v>
      </c>
      <c r="H7" s="82" t="s">
        <v>26</v>
      </c>
      <c r="J7" s="82" t="s">
        <v>29</v>
      </c>
      <c r="L7" s="82" t="s">
        <v>32</v>
      </c>
      <c r="M7" s="218"/>
      <c r="N7" s="142" t="s">
        <v>36</v>
      </c>
      <c r="P7" s="82" t="s">
        <v>153</v>
      </c>
      <c r="Q7" s="218"/>
      <c r="R7" s="82" t="s">
        <v>179</v>
      </c>
      <c r="S7" s="218"/>
      <c r="T7" s="82" t="s">
        <v>202</v>
      </c>
      <c r="X7" s="82" t="s">
        <v>21</v>
      </c>
      <c r="Y7" s="218"/>
      <c r="Z7" s="142" t="s">
        <v>24</v>
      </c>
      <c r="AB7" s="82" t="s">
        <v>26</v>
      </c>
      <c r="AD7" s="82" t="s">
        <v>29</v>
      </c>
      <c r="AF7" s="82" t="s">
        <v>32</v>
      </c>
      <c r="AG7" s="218"/>
      <c r="AH7" s="142" t="s">
        <v>36</v>
      </c>
      <c r="AJ7" s="82" t="s">
        <v>153</v>
      </c>
      <c r="AK7" s="218"/>
      <c r="AL7" s="82" t="s">
        <v>179</v>
      </c>
      <c r="AM7" s="218"/>
      <c r="AN7" s="82" t="s">
        <v>202</v>
      </c>
      <c r="AO7" s="218"/>
      <c r="AP7" s="142" t="s">
        <v>230</v>
      </c>
      <c r="AR7" s="82" t="s">
        <v>242</v>
      </c>
      <c r="AT7" s="82" t="s">
        <v>246</v>
      </c>
      <c r="AV7" s="82" t="s">
        <v>251</v>
      </c>
      <c r="AX7" s="142" t="s">
        <v>255</v>
      </c>
      <c r="AZ7" s="82" t="s">
        <v>262</v>
      </c>
      <c r="BB7" s="82" t="s">
        <v>266</v>
      </c>
      <c r="BD7" s="82" t="s">
        <v>270</v>
      </c>
      <c r="BF7" s="142" t="s">
        <v>277</v>
      </c>
      <c r="BH7" s="82" t="s">
        <v>317</v>
      </c>
    </row>
    <row r="8" spans="1:62">
      <c r="A8" s="83" t="s">
        <v>4</v>
      </c>
      <c r="D8" s="27"/>
      <c r="E8" s="27"/>
      <c r="F8" s="27"/>
      <c r="H8" s="27"/>
      <c r="J8" s="27"/>
      <c r="L8" s="27"/>
      <c r="M8" s="27"/>
      <c r="N8" s="27"/>
      <c r="P8" s="27"/>
      <c r="Q8" s="27"/>
      <c r="R8" s="27"/>
      <c r="S8" s="27"/>
      <c r="T8" s="27"/>
      <c r="X8" s="27"/>
      <c r="Y8" s="27"/>
      <c r="Z8" s="27"/>
      <c r="AB8" s="27"/>
      <c r="AD8" s="27"/>
      <c r="AF8" s="27"/>
      <c r="AG8" s="27"/>
      <c r="AH8" s="27"/>
      <c r="AJ8" s="27"/>
      <c r="AK8" s="27"/>
      <c r="AL8" s="27"/>
      <c r="AM8" s="27"/>
      <c r="AN8" s="27"/>
      <c r="AO8" s="27"/>
      <c r="AP8" s="27"/>
      <c r="AR8" s="27"/>
      <c r="AT8" s="27"/>
      <c r="AV8" s="27"/>
      <c r="AX8" s="27"/>
      <c r="AZ8" s="27"/>
      <c r="BB8" s="27"/>
      <c r="BD8" s="27"/>
      <c r="BF8" s="27"/>
      <c r="BH8" s="27"/>
    </row>
    <row r="9" spans="1:62">
      <c r="A9" s="84" t="s">
        <v>5</v>
      </c>
      <c r="C9" s="8" t="s">
        <v>6</v>
      </c>
      <c r="D9" s="55">
        <v>30592</v>
      </c>
      <c r="E9" s="8" t="s">
        <v>6</v>
      </c>
      <c r="F9" s="55">
        <v>39000</v>
      </c>
      <c r="G9" s="8" t="s">
        <v>6</v>
      </c>
      <c r="H9" s="55">
        <v>26882</v>
      </c>
      <c r="I9" s="8" t="s">
        <v>6</v>
      </c>
      <c r="J9" s="55">
        <v>55783</v>
      </c>
      <c r="K9" s="8" t="s">
        <v>6</v>
      </c>
      <c r="L9" s="55">
        <v>40692</v>
      </c>
      <c r="M9" s="8" t="s">
        <v>6</v>
      </c>
      <c r="N9" s="55">
        <v>25615</v>
      </c>
      <c r="P9" s="55">
        <v>8262</v>
      </c>
      <c r="Q9" s="52"/>
      <c r="R9" s="55">
        <v>18449</v>
      </c>
      <c r="S9" s="52"/>
      <c r="T9" s="55">
        <v>10312</v>
      </c>
      <c r="U9" s="85"/>
      <c r="V9" s="85"/>
      <c r="W9" s="8" t="s">
        <v>6</v>
      </c>
      <c r="X9" s="55">
        <v>27368</v>
      </c>
      <c r="Y9" s="8" t="s">
        <v>6</v>
      </c>
      <c r="Z9" s="55">
        <v>39000</v>
      </c>
      <c r="AA9" s="8" t="s">
        <v>6</v>
      </c>
      <c r="AB9" s="55">
        <v>29010</v>
      </c>
      <c r="AC9" s="8" t="s">
        <v>6</v>
      </c>
      <c r="AD9" s="55">
        <v>56961</v>
      </c>
      <c r="AE9" s="8" t="s">
        <v>6</v>
      </c>
      <c r="AF9" s="55">
        <v>41206</v>
      </c>
      <c r="AG9" s="8" t="s">
        <v>6</v>
      </c>
      <c r="AH9" s="55">
        <v>36206</v>
      </c>
      <c r="AJ9" s="55">
        <v>8559</v>
      </c>
      <c r="AK9" s="52"/>
      <c r="AL9" s="55">
        <v>18406</v>
      </c>
      <c r="AM9" s="52"/>
      <c r="AN9" s="55">
        <v>9358</v>
      </c>
      <c r="AO9" s="8" t="s">
        <v>6</v>
      </c>
      <c r="AP9" s="55">
        <v>6198</v>
      </c>
      <c r="AQ9" s="85"/>
      <c r="AR9" s="55">
        <v>113013</v>
      </c>
      <c r="AS9" s="85"/>
      <c r="AT9" s="55">
        <v>86470</v>
      </c>
      <c r="AU9" s="85"/>
      <c r="AV9" s="55">
        <v>37176</v>
      </c>
      <c r="AW9" s="85"/>
      <c r="AX9" s="55">
        <v>68221</v>
      </c>
      <c r="AY9" s="85"/>
      <c r="AZ9" s="55">
        <v>22055</v>
      </c>
      <c r="BA9" s="85"/>
      <c r="BB9" s="55">
        <v>45866</v>
      </c>
      <c r="BC9" s="85"/>
      <c r="BD9" s="55">
        <v>146175</v>
      </c>
      <c r="BE9" s="85"/>
      <c r="BF9" s="55">
        <v>20775</v>
      </c>
      <c r="BG9" s="85"/>
      <c r="BH9" s="55">
        <v>38263</v>
      </c>
      <c r="BI9" s="85"/>
    </row>
    <row r="10" spans="1:62">
      <c r="A10" s="86" t="s">
        <v>38</v>
      </c>
      <c r="D10" s="52">
        <v>18239</v>
      </c>
      <c r="E10" s="52"/>
      <c r="F10" s="52">
        <v>42489</v>
      </c>
      <c r="H10" s="52">
        <v>12549</v>
      </c>
      <c r="J10" s="52">
        <v>31088</v>
      </c>
      <c r="L10" s="52">
        <v>8955</v>
      </c>
      <c r="M10" s="52"/>
      <c r="N10" s="52">
        <v>18239</v>
      </c>
      <c r="P10" s="52">
        <v>4998</v>
      </c>
      <c r="Q10" s="52"/>
      <c r="R10" s="52">
        <v>4977</v>
      </c>
      <c r="S10" s="52"/>
      <c r="T10" s="52">
        <v>4913</v>
      </c>
      <c r="X10" s="52">
        <v>37315</v>
      </c>
      <c r="Y10" s="52"/>
      <c r="Z10" s="52">
        <v>42489</v>
      </c>
      <c r="AB10" s="52">
        <v>10421</v>
      </c>
      <c r="AD10" s="52">
        <v>29910</v>
      </c>
      <c r="AF10" s="52">
        <v>8441</v>
      </c>
      <c r="AG10" s="52"/>
      <c r="AH10" s="52">
        <v>7648</v>
      </c>
      <c r="AJ10" s="52">
        <v>4701</v>
      </c>
      <c r="AK10" s="52"/>
      <c r="AL10" s="52">
        <v>5020</v>
      </c>
      <c r="AM10" s="52"/>
      <c r="AN10" s="52">
        <v>5867</v>
      </c>
      <c r="AO10" s="52"/>
      <c r="AP10" s="52">
        <v>7901</v>
      </c>
      <c r="AR10" s="52">
        <v>9563</v>
      </c>
      <c r="AT10" s="52">
        <v>5457</v>
      </c>
      <c r="AV10" s="52">
        <v>6032</v>
      </c>
      <c r="AX10" s="52">
        <v>2088</v>
      </c>
      <c r="AZ10" s="52">
        <v>1683</v>
      </c>
      <c r="BB10" s="52">
        <v>1998</v>
      </c>
      <c r="BD10" s="52">
        <v>24814</v>
      </c>
      <c r="BF10" s="52">
        <v>27285</v>
      </c>
      <c r="BH10" s="52">
        <v>43712</v>
      </c>
    </row>
    <row r="11" spans="1:62">
      <c r="A11" s="84" t="s">
        <v>8</v>
      </c>
      <c r="D11" s="55">
        <v>267943</v>
      </c>
      <c r="E11" s="52"/>
      <c r="F11" s="55">
        <v>229704</v>
      </c>
      <c r="H11" s="55">
        <v>238680</v>
      </c>
      <c r="J11" s="55">
        <v>262260</v>
      </c>
      <c r="L11" s="55">
        <v>253986</v>
      </c>
      <c r="M11" s="52"/>
      <c r="N11" s="55">
        <v>270812</v>
      </c>
      <c r="O11" s="219"/>
      <c r="P11" s="55">
        <v>278064</v>
      </c>
      <c r="Q11" s="52"/>
      <c r="R11" s="55">
        <v>266660</v>
      </c>
      <c r="S11" s="52"/>
      <c r="T11" s="55">
        <v>260438</v>
      </c>
      <c r="U11" s="85"/>
      <c r="V11" s="85"/>
      <c r="X11" s="55">
        <v>227704</v>
      </c>
      <c r="Y11" s="52"/>
      <c r="Z11" s="55">
        <v>229704</v>
      </c>
      <c r="AB11" s="55">
        <v>238680</v>
      </c>
      <c r="AD11" s="55">
        <v>262260</v>
      </c>
      <c r="AF11" s="55">
        <v>253986</v>
      </c>
      <c r="AG11" s="52"/>
      <c r="AH11" s="55">
        <v>270812</v>
      </c>
      <c r="AI11" s="219"/>
      <c r="AJ11" s="55">
        <v>278064</v>
      </c>
      <c r="AK11" s="52"/>
      <c r="AL11" s="55">
        <v>266660</v>
      </c>
      <c r="AM11" s="52"/>
      <c r="AN11" s="55">
        <v>260438</v>
      </c>
      <c r="AO11" s="52"/>
      <c r="AP11" s="55">
        <v>261400</v>
      </c>
      <c r="AQ11" s="85"/>
      <c r="AR11" s="55">
        <v>242757</v>
      </c>
      <c r="AS11" s="85"/>
      <c r="AT11" s="55">
        <v>219433</v>
      </c>
      <c r="AU11" s="85"/>
      <c r="AV11" s="55">
        <v>214949</v>
      </c>
      <c r="AW11" s="85"/>
      <c r="AX11" s="55">
        <v>206868</v>
      </c>
      <c r="AY11" s="85"/>
      <c r="AZ11" s="55">
        <v>216077</v>
      </c>
      <c r="BA11" s="85"/>
      <c r="BB11" s="55">
        <v>201929</v>
      </c>
      <c r="BC11" s="85"/>
      <c r="BD11" s="55">
        <v>187819</v>
      </c>
      <c r="BE11" s="85"/>
      <c r="BF11" s="55">
        <v>184102</v>
      </c>
      <c r="BG11" s="85"/>
      <c r="BH11" s="55">
        <v>189585</v>
      </c>
      <c r="BI11" s="85"/>
    </row>
    <row r="12" spans="1:62">
      <c r="A12" s="86" t="s">
        <v>261</v>
      </c>
      <c r="D12" s="52">
        <v>0</v>
      </c>
      <c r="E12" s="52"/>
      <c r="F12" s="52">
        <v>0</v>
      </c>
      <c r="H12" s="52">
        <v>0</v>
      </c>
      <c r="J12" s="52">
        <v>0</v>
      </c>
      <c r="L12" s="52">
        <v>0</v>
      </c>
      <c r="M12" s="52"/>
      <c r="N12" s="52">
        <v>0</v>
      </c>
      <c r="O12" s="219"/>
      <c r="P12" s="52">
        <v>0</v>
      </c>
      <c r="Q12" s="52"/>
      <c r="R12" s="52">
        <v>206</v>
      </c>
      <c r="S12" s="52"/>
      <c r="T12" s="52">
        <v>42</v>
      </c>
      <c r="U12" s="85"/>
      <c r="V12" s="85"/>
      <c r="X12" s="52">
        <v>0</v>
      </c>
      <c r="Y12" s="52"/>
      <c r="Z12" s="52">
        <v>0</v>
      </c>
      <c r="AB12" s="52">
        <v>0</v>
      </c>
      <c r="AD12" s="52">
        <v>0</v>
      </c>
      <c r="AF12" s="52">
        <v>0</v>
      </c>
      <c r="AG12" s="52"/>
      <c r="AH12" s="52">
        <v>0</v>
      </c>
      <c r="AI12" s="219"/>
      <c r="AJ12" s="52">
        <v>0</v>
      </c>
      <c r="AK12" s="52"/>
      <c r="AL12" s="52">
        <v>206</v>
      </c>
      <c r="AM12" s="52"/>
      <c r="AN12" s="52">
        <v>42</v>
      </c>
      <c r="AO12" s="52"/>
      <c r="AP12" s="52">
        <v>716</v>
      </c>
      <c r="AQ12" s="85"/>
      <c r="AR12" s="52">
        <v>866</v>
      </c>
      <c r="AS12" s="85"/>
      <c r="AT12" s="52">
        <v>906</v>
      </c>
      <c r="AU12" s="85"/>
      <c r="AV12" s="52">
        <v>786</v>
      </c>
      <c r="AW12" s="85"/>
      <c r="AX12" s="52">
        <v>711</v>
      </c>
      <c r="AY12" s="85"/>
      <c r="AZ12" s="52">
        <v>702</v>
      </c>
      <c r="BA12" s="85"/>
      <c r="BB12" s="52">
        <v>712</v>
      </c>
      <c r="BC12" s="85"/>
      <c r="BD12" s="52">
        <v>725</v>
      </c>
      <c r="BE12" s="85"/>
      <c r="BF12" s="52">
        <v>715</v>
      </c>
      <c r="BG12" s="85"/>
      <c r="BH12" s="52">
        <v>719</v>
      </c>
      <c r="BI12" s="85"/>
    </row>
    <row r="13" spans="1:62">
      <c r="A13" s="154" t="s">
        <v>39</v>
      </c>
      <c r="D13" s="76">
        <v>16220</v>
      </c>
      <c r="E13" s="52"/>
      <c r="F13" s="76">
        <v>11922</v>
      </c>
      <c r="H13" s="76">
        <v>13519</v>
      </c>
      <c r="J13" s="76">
        <v>15088</v>
      </c>
      <c r="L13" s="76">
        <v>16122</v>
      </c>
      <c r="M13" s="52"/>
      <c r="N13" s="76">
        <v>16220</v>
      </c>
      <c r="P13" s="76">
        <v>16321</v>
      </c>
      <c r="Q13" s="52"/>
      <c r="R13" s="76">
        <v>16735</v>
      </c>
      <c r="S13" s="52"/>
      <c r="T13" s="76">
        <v>16996</v>
      </c>
      <c r="X13" s="76">
        <v>13634</v>
      </c>
      <c r="Y13" s="52"/>
      <c r="Z13" s="76">
        <v>11922</v>
      </c>
      <c r="AB13" s="76">
        <v>13519</v>
      </c>
      <c r="AD13" s="76">
        <v>15088</v>
      </c>
      <c r="AF13" s="76">
        <v>16122</v>
      </c>
      <c r="AG13" s="52"/>
      <c r="AH13" s="76">
        <v>16220</v>
      </c>
      <c r="AJ13" s="76">
        <v>16321</v>
      </c>
      <c r="AK13" s="52"/>
      <c r="AL13" s="76">
        <v>16735</v>
      </c>
      <c r="AM13" s="52"/>
      <c r="AN13" s="76">
        <v>16996</v>
      </c>
      <c r="AO13" s="52"/>
      <c r="AP13" s="76">
        <v>19047</v>
      </c>
      <c r="AR13" s="76">
        <v>17353</v>
      </c>
      <c r="AT13" s="76">
        <v>17268</v>
      </c>
      <c r="AV13" s="76">
        <v>17428</v>
      </c>
      <c r="AX13" s="76">
        <v>14314</v>
      </c>
      <c r="AZ13" s="76">
        <v>14845</v>
      </c>
      <c r="BB13" s="76">
        <v>15130</v>
      </c>
      <c r="BD13" s="76">
        <v>16055</v>
      </c>
      <c r="BF13" s="76">
        <v>15215</v>
      </c>
      <c r="BH13" s="76">
        <v>16011</v>
      </c>
    </row>
    <row r="14" spans="1:62" ht="15.6" thickBot="1">
      <c r="A14" s="86" t="s">
        <v>9</v>
      </c>
      <c r="D14" s="52">
        <v>24870</v>
      </c>
      <c r="E14" s="52"/>
      <c r="F14" s="52">
        <v>24596</v>
      </c>
      <c r="H14" s="52">
        <v>27520</v>
      </c>
      <c r="J14" s="52">
        <v>24108</v>
      </c>
      <c r="L14" s="52">
        <v>26933</v>
      </c>
      <c r="M14" s="52"/>
      <c r="N14" s="52">
        <v>25015</v>
      </c>
      <c r="P14" s="52">
        <v>25330</v>
      </c>
      <c r="Q14" s="52"/>
      <c r="R14" s="52">
        <v>23791</v>
      </c>
      <c r="S14" s="52"/>
      <c r="T14" s="52">
        <v>22695</v>
      </c>
      <c r="U14" s="85"/>
      <c r="V14" s="85"/>
      <c r="X14" s="52">
        <v>24262</v>
      </c>
      <c r="Y14" s="52"/>
      <c r="Z14" s="52">
        <v>26196</v>
      </c>
      <c r="AB14" s="52">
        <v>27520</v>
      </c>
      <c r="AD14" s="52">
        <v>24108</v>
      </c>
      <c r="AF14" s="52">
        <v>26933</v>
      </c>
      <c r="AG14" s="52"/>
      <c r="AH14" s="52">
        <v>24937</v>
      </c>
      <c r="AJ14" s="52">
        <v>25252</v>
      </c>
      <c r="AK14" s="52"/>
      <c r="AL14" s="52">
        <v>23713</v>
      </c>
      <c r="AM14" s="52"/>
      <c r="AN14" s="52">
        <v>22617</v>
      </c>
      <c r="AO14" s="52"/>
      <c r="AP14" s="52">
        <v>23663</v>
      </c>
      <c r="AQ14" s="85"/>
      <c r="AR14" s="52">
        <v>30271</v>
      </c>
      <c r="AS14" s="85"/>
      <c r="AT14" s="52">
        <v>33695</v>
      </c>
      <c r="AU14" s="85"/>
      <c r="AV14" s="52">
        <v>33359</v>
      </c>
      <c r="AW14" s="85"/>
      <c r="AX14" s="52">
        <v>31091</v>
      </c>
      <c r="AY14" s="85"/>
      <c r="AZ14" s="52">
        <v>33429</v>
      </c>
      <c r="BA14" s="85"/>
      <c r="BB14" s="52">
        <v>25822</v>
      </c>
      <c r="BC14" s="85"/>
      <c r="BD14" s="52">
        <v>26004</v>
      </c>
      <c r="BE14" s="85"/>
      <c r="BF14" s="52">
        <v>31799</v>
      </c>
      <c r="BG14" s="85"/>
      <c r="BH14" s="52">
        <v>34253</v>
      </c>
      <c r="BI14" s="85"/>
    </row>
    <row r="15" spans="1:62">
      <c r="A15" s="155" t="s">
        <v>10</v>
      </c>
      <c r="D15" s="157">
        <v>357864</v>
      </c>
      <c r="E15" s="220"/>
      <c r="F15" s="157">
        <v>347711</v>
      </c>
      <c r="H15" s="157">
        <v>319150</v>
      </c>
      <c r="J15" s="157">
        <v>388327</v>
      </c>
      <c r="L15" s="157">
        <v>346688</v>
      </c>
      <c r="M15" s="220"/>
      <c r="N15" s="157">
        <v>355901</v>
      </c>
      <c r="O15" s="85"/>
      <c r="P15" s="157">
        <v>332975</v>
      </c>
      <c r="Q15" s="220"/>
      <c r="R15" s="157">
        <v>330818</v>
      </c>
      <c r="S15" s="220"/>
      <c r="T15" s="157">
        <v>315396</v>
      </c>
      <c r="U15" s="85"/>
      <c r="V15" s="85"/>
      <c r="X15" s="157">
        <f>SUM(X9:X14)</f>
        <v>330283</v>
      </c>
      <c r="Y15" s="220"/>
      <c r="Z15" s="157">
        <f>SUM(Z9:Z14)</f>
        <v>349311</v>
      </c>
      <c r="AB15" s="157">
        <v>319150</v>
      </c>
      <c r="AD15" s="157">
        <v>388327</v>
      </c>
      <c r="AF15" s="157">
        <v>346688</v>
      </c>
      <c r="AG15" s="220"/>
      <c r="AH15" s="157">
        <v>355823</v>
      </c>
      <c r="AI15" s="85"/>
      <c r="AJ15" s="157">
        <v>332897</v>
      </c>
      <c r="AK15" s="220"/>
      <c r="AL15" s="157">
        <v>330740</v>
      </c>
      <c r="AM15" s="220"/>
      <c r="AN15" s="157">
        <v>315318</v>
      </c>
      <c r="AO15" s="220"/>
      <c r="AP15" s="157">
        <v>318925</v>
      </c>
      <c r="AQ15" s="85"/>
      <c r="AR15" s="157">
        <v>413823</v>
      </c>
      <c r="AS15" s="85"/>
      <c r="AT15" s="157">
        <v>363229</v>
      </c>
      <c r="AU15" s="85"/>
      <c r="AV15" s="157">
        <v>309730</v>
      </c>
      <c r="AW15" s="85"/>
      <c r="AX15" s="157">
        <v>323293</v>
      </c>
      <c r="AY15" s="85"/>
      <c r="AZ15" s="157">
        <v>288791</v>
      </c>
      <c r="BA15" s="85"/>
      <c r="BB15" s="157">
        <v>291457</v>
      </c>
      <c r="BC15" s="85"/>
      <c r="BD15" s="157">
        <v>401592</v>
      </c>
      <c r="BE15" s="85"/>
      <c r="BF15" s="157">
        <v>279891</v>
      </c>
      <c r="BG15" s="85"/>
      <c r="BH15" s="157">
        <v>322543</v>
      </c>
      <c r="BI15" s="85"/>
      <c r="BJ15" s="85" t="s">
        <v>120</v>
      </c>
    </row>
    <row r="16" spans="1:62">
      <c r="A16" s="86" t="s">
        <v>40</v>
      </c>
      <c r="D16" s="52">
        <v>132986</v>
      </c>
      <c r="E16" s="52"/>
      <c r="F16" s="52">
        <v>132908</v>
      </c>
      <c r="H16" s="52">
        <v>132870</v>
      </c>
      <c r="J16" s="52">
        <v>135585</v>
      </c>
      <c r="L16" s="52">
        <v>131156</v>
      </c>
      <c r="M16" s="52"/>
      <c r="N16" s="52">
        <v>132986</v>
      </c>
      <c r="P16" s="52">
        <v>129621</v>
      </c>
      <c r="Q16" s="52"/>
      <c r="R16" s="52">
        <v>125018</v>
      </c>
      <c r="S16" s="52"/>
      <c r="T16" s="52">
        <v>119469</v>
      </c>
      <c r="U16" s="85"/>
      <c r="V16" s="85"/>
      <c r="X16" s="52">
        <v>133617</v>
      </c>
      <c r="Y16" s="52"/>
      <c r="Z16" s="52">
        <v>132908</v>
      </c>
      <c r="AB16" s="52">
        <v>132870</v>
      </c>
      <c r="AD16" s="52">
        <v>135585</v>
      </c>
      <c r="AF16" s="52">
        <v>131156</v>
      </c>
      <c r="AG16" s="52"/>
      <c r="AH16" s="52">
        <v>132986</v>
      </c>
      <c r="AJ16" s="52">
        <v>129621</v>
      </c>
      <c r="AK16" s="52"/>
      <c r="AL16" s="52">
        <v>125018</v>
      </c>
      <c r="AM16" s="52"/>
      <c r="AN16" s="52">
        <v>119469</v>
      </c>
      <c r="AO16" s="52"/>
      <c r="AP16" s="52">
        <v>113637</v>
      </c>
      <c r="AQ16" s="85"/>
      <c r="AR16" s="52">
        <v>107586</v>
      </c>
      <c r="AS16" s="85"/>
      <c r="AT16" s="52">
        <v>100878</v>
      </c>
      <c r="AU16" s="85"/>
      <c r="AV16" s="52">
        <v>91846</v>
      </c>
      <c r="AW16" s="85"/>
      <c r="AX16" s="52">
        <v>87851</v>
      </c>
      <c r="AY16" s="85"/>
      <c r="AZ16" s="52">
        <v>81862</v>
      </c>
      <c r="BA16" s="85"/>
      <c r="BB16" s="52">
        <v>76520</v>
      </c>
      <c r="BC16" s="85"/>
      <c r="BD16" s="52">
        <v>74653</v>
      </c>
      <c r="BE16" s="85"/>
      <c r="BF16" s="52">
        <v>73449</v>
      </c>
      <c r="BG16" s="85"/>
      <c r="BH16" s="52">
        <v>74726</v>
      </c>
      <c r="BI16" s="85"/>
      <c r="BJ16" s="85" t="s">
        <v>120</v>
      </c>
    </row>
    <row r="17" spans="1:62">
      <c r="A17" s="154" t="s">
        <v>219</v>
      </c>
      <c r="D17" s="76">
        <v>0</v>
      </c>
      <c r="E17" s="52"/>
      <c r="F17" s="76">
        <v>0</v>
      </c>
      <c r="H17" s="76">
        <v>0</v>
      </c>
      <c r="J17" s="76">
        <v>0</v>
      </c>
      <c r="L17" s="76">
        <v>0</v>
      </c>
      <c r="M17" s="52"/>
      <c r="N17" s="76">
        <v>0</v>
      </c>
      <c r="P17" s="76">
        <v>100727</v>
      </c>
      <c r="Q17" s="52"/>
      <c r="R17" s="76">
        <v>96498</v>
      </c>
      <c r="S17" s="52"/>
      <c r="T17" s="76">
        <v>93352</v>
      </c>
      <c r="U17" s="85"/>
      <c r="V17" s="85"/>
      <c r="X17" s="76">
        <v>0</v>
      </c>
      <c r="Y17" s="52"/>
      <c r="Z17" s="76">
        <v>0</v>
      </c>
      <c r="AB17" s="76">
        <v>0</v>
      </c>
      <c r="AD17" s="76">
        <v>0</v>
      </c>
      <c r="AF17" s="76">
        <v>0</v>
      </c>
      <c r="AG17" s="52"/>
      <c r="AH17" s="76">
        <v>0</v>
      </c>
      <c r="AJ17" s="76">
        <v>100727</v>
      </c>
      <c r="AK17" s="52"/>
      <c r="AL17" s="76">
        <v>96498</v>
      </c>
      <c r="AM17" s="52"/>
      <c r="AN17" s="76">
        <v>93352</v>
      </c>
      <c r="AO17" s="52"/>
      <c r="AP17" s="76">
        <v>93627</v>
      </c>
      <c r="AQ17" s="85"/>
      <c r="AR17" s="76">
        <v>85983</v>
      </c>
      <c r="AS17" s="85"/>
      <c r="AT17" s="76">
        <v>90067</v>
      </c>
      <c r="AU17" s="85"/>
      <c r="AV17" s="76">
        <v>67522</v>
      </c>
      <c r="AW17" s="85"/>
      <c r="AX17" s="76">
        <v>68861</v>
      </c>
      <c r="AY17" s="85"/>
      <c r="AZ17" s="76">
        <v>66743</v>
      </c>
      <c r="BA17" s="85"/>
      <c r="BB17" s="76">
        <v>63529</v>
      </c>
      <c r="BC17" s="85"/>
      <c r="BD17" s="76">
        <v>59909</v>
      </c>
      <c r="BE17" s="85"/>
      <c r="BF17" s="76">
        <v>53937</v>
      </c>
      <c r="BG17" s="85"/>
      <c r="BH17" s="76">
        <v>51326</v>
      </c>
      <c r="BI17" s="85"/>
      <c r="BJ17" s="85" t="s">
        <v>120</v>
      </c>
    </row>
    <row r="18" spans="1:62">
      <c r="A18" s="86" t="s">
        <v>11</v>
      </c>
      <c r="D18" s="52">
        <v>708258</v>
      </c>
      <c r="E18" s="52"/>
      <c r="F18" s="52">
        <v>747325</v>
      </c>
      <c r="H18" s="52">
        <v>747325</v>
      </c>
      <c r="J18" s="52">
        <v>748708</v>
      </c>
      <c r="L18" s="52">
        <v>749762</v>
      </c>
      <c r="M18" s="52"/>
      <c r="N18" s="52">
        <v>708258</v>
      </c>
      <c r="P18" s="52">
        <v>708285</v>
      </c>
      <c r="Q18" s="52"/>
      <c r="R18" s="52">
        <v>708246</v>
      </c>
      <c r="S18" s="52"/>
      <c r="T18" s="52">
        <v>609458</v>
      </c>
      <c r="U18" s="85"/>
      <c r="V18" s="85"/>
      <c r="X18" s="52">
        <v>776010</v>
      </c>
      <c r="Y18" s="52"/>
      <c r="Z18" s="52">
        <v>747325</v>
      </c>
      <c r="AB18" s="52">
        <v>747325</v>
      </c>
      <c r="AD18" s="52">
        <v>748708</v>
      </c>
      <c r="AF18" s="52">
        <v>749762</v>
      </c>
      <c r="AG18" s="52"/>
      <c r="AH18" s="52">
        <v>708258</v>
      </c>
      <c r="AJ18" s="52">
        <v>708285</v>
      </c>
      <c r="AK18" s="52"/>
      <c r="AL18" s="52">
        <v>708246</v>
      </c>
      <c r="AM18" s="52"/>
      <c r="AN18" s="52">
        <v>611982</v>
      </c>
      <c r="AO18" s="52"/>
      <c r="AP18" s="52">
        <v>359771</v>
      </c>
      <c r="AQ18" s="85"/>
      <c r="AR18" s="52">
        <v>358880</v>
      </c>
      <c r="AS18" s="85"/>
      <c r="AT18" s="52">
        <v>359009</v>
      </c>
      <c r="AU18" s="85"/>
      <c r="AV18" s="52">
        <v>359270</v>
      </c>
      <c r="AW18" s="85"/>
      <c r="AX18" s="52">
        <v>359781</v>
      </c>
      <c r="AY18" s="85"/>
      <c r="AZ18" s="52">
        <v>359309</v>
      </c>
      <c r="BA18" s="85"/>
      <c r="BB18" s="52">
        <v>358561</v>
      </c>
      <c r="BC18" s="85"/>
      <c r="BD18" s="52">
        <v>358431</v>
      </c>
      <c r="BE18" s="85"/>
      <c r="BF18" s="52">
        <v>358323</v>
      </c>
      <c r="BG18" s="85"/>
      <c r="BH18" s="52">
        <v>358211</v>
      </c>
      <c r="BI18" s="85"/>
    </row>
    <row r="19" spans="1:62">
      <c r="A19" s="154" t="s">
        <v>220</v>
      </c>
      <c r="D19" s="76">
        <v>407021</v>
      </c>
      <c r="E19" s="52"/>
      <c r="F19" s="76">
        <v>464984</v>
      </c>
      <c r="H19" s="76">
        <v>438929</v>
      </c>
      <c r="J19" s="76">
        <v>419725</v>
      </c>
      <c r="L19" s="76">
        <v>398280</v>
      </c>
      <c r="M19" s="52"/>
      <c r="N19" s="76">
        <v>407021</v>
      </c>
      <c r="O19" s="85"/>
      <c r="P19" s="76">
        <v>397412</v>
      </c>
      <c r="Q19" s="52"/>
      <c r="R19" s="76">
        <v>387775</v>
      </c>
      <c r="S19" s="52"/>
      <c r="T19" s="76">
        <v>374445</v>
      </c>
      <c r="U19" s="85"/>
      <c r="V19" s="85"/>
      <c r="X19" s="76">
        <v>514873</v>
      </c>
      <c r="Y19" s="52"/>
      <c r="Z19" s="76">
        <v>463222</v>
      </c>
      <c r="AB19" s="76">
        <v>424251</v>
      </c>
      <c r="AD19" s="76">
        <v>405457</v>
      </c>
      <c r="AF19" s="76">
        <v>384895</v>
      </c>
      <c r="AG19" s="52"/>
      <c r="AH19" s="76">
        <v>395020</v>
      </c>
      <c r="AI19" s="85"/>
      <c r="AJ19" s="76">
        <v>383680</v>
      </c>
      <c r="AK19" s="52"/>
      <c r="AL19" s="76">
        <v>372004</v>
      </c>
      <c r="AM19" s="52"/>
      <c r="AN19" s="76">
        <v>357114</v>
      </c>
      <c r="AO19" s="52"/>
      <c r="AP19" s="76">
        <v>342443</v>
      </c>
      <c r="AQ19" s="85"/>
      <c r="AR19" s="76">
        <v>329837</v>
      </c>
      <c r="AS19" s="85"/>
      <c r="AT19" s="76">
        <v>317630</v>
      </c>
      <c r="AU19" s="85"/>
      <c r="AV19" s="76">
        <v>304958</v>
      </c>
      <c r="AW19" s="85"/>
      <c r="AX19" s="76">
        <v>292664</v>
      </c>
      <c r="AY19" s="85"/>
      <c r="AZ19" s="76">
        <v>280891</v>
      </c>
      <c r="BA19" s="85"/>
      <c r="BB19" s="76">
        <v>268525</v>
      </c>
      <c r="BC19" s="85"/>
      <c r="BD19" s="76">
        <v>255998</v>
      </c>
      <c r="BE19" s="85"/>
      <c r="BF19" s="76">
        <v>244539</v>
      </c>
      <c r="BG19" s="85"/>
      <c r="BH19" s="76">
        <v>233695</v>
      </c>
      <c r="BI19" s="85"/>
    </row>
    <row r="20" spans="1:62">
      <c r="A20" s="86" t="s">
        <v>41</v>
      </c>
      <c r="D20" s="52">
        <v>15884</v>
      </c>
      <c r="E20" s="52"/>
      <c r="F20" s="52">
        <v>9019</v>
      </c>
      <c r="H20" s="52">
        <v>9171</v>
      </c>
      <c r="J20" s="52">
        <v>15280</v>
      </c>
      <c r="L20" s="52">
        <v>14810</v>
      </c>
      <c r="M20" s="52"/>
      <c r="N20" s="52">
        <v>16225</v>
      </c>
      <c r="O20" s="85"/>
      <c r="P20" s="52">
        <v>16202</v>
      </c>
      <c r="Q20" s="52"/>
      <c r="R20" s="52">
        <v>16181</v>
      </c>
      <c r="S20" s="52"/>
      <c r="T20" s="52">
        <v>15830</v>
      </c>
      <c r="U20" s="85"/>
      <c r="V20" s="85"/>
      <c r="X20" s="52">
        <v>7880</v>
      </c>
      <c r="Y20" s="52"/>
      <c r="Z20" s="52">
        <v>9815</v>
      </c>
      <c r="AB20" s="52">
        <v>9967</v>
      </c>
      <c r="AD20" s="52">
        <v>16076</v>
      </c>
      <c r="AF20" s="52">
        <v>15606</v>
      </c>
      <c r="AG20" s="52"/>
      <c r="AH20" s="52">
        <v>16345</v>
      </c>
      <c r="AI20" s="85"/>
      <c r="AJ20" s="52">
        <v>16322</v>
      </c>
      <c r="AK20" s="52"/>
      <c r="AL20" s="52">
        <v>16301</v>
      </c>
      <c r="AM20" s="52"/>
      <c r="AN20" s="52">
        <v>15950</v>
      </c>
      <c r="AO20" s="52"/>
      <c r="AP20" s="52">
        <v>12032</v>
      </c>
      <c r="AQ20" s="85"/>
      <c r="AR20" s="52">
        <v>11661</v>
      </c>
      <c r="AS20" s="85"/>
      <c r="AT20" s="52">
        <v>11769</v>
      </c>
      <c r="AU20" s="85"/>
      <c r="AV20" s="52">
        <v>12192</v>
      </c>
      <c r="AW20" s="85"/>
      <c r="AX20" s="52">
        <v>6606</v>
      </c>
      <c r="AY20" s="85"/>
      <c r="AZ20" s="52">
        <v>6370</v>
      </c>
      <c r="BA20" s="85"/>
      <c r="BB20" s="52">
        <v>6643</v>
      </c>
      <c r="BC20" s="85"/>
      <c r="BD20" s="52">
        <v>6243</v>
      </c>
      <c r="BE20" s="85"/>
      <c r="BF20" s="52">
        <v>2109</v>
      </c>
      <c r="BG20" s="85"/>
      <c r="BH20" s="52">
        <v>1986</v>
      </c>
      <c r="BI20" s="85"/>
    </row>
    <row r="21" spans="1:62">
      <c r="A21" s="154" t="s">
        <v>42</v>
      </c>
      <c r="D21" s="76">
        <v>19391</v>
      </c>
      <c r="E21" s="52"/>
      <c r="F21" s="76">
        <v>12891</v>
      </c>
      <c r="H21" s="76">
        <v>18490</v>
      </c>
      <c r="J21" s="76">
        <v>21276</v>
      </c>
      <c r="L21" s="76">
        <v>21650</v>
      </c>
      <c r="M21" s="52"/>
      <c r="N21" s="76">
        <v>19391</v>
      </c>
      <c r="O21" s="85"/>
      <c r="P21" s="76">
        <v>17667</v>
      </c>
      <c r="Q21" s="52"/>
      <c r="R21" s="76">
        <v>14714</v>
      </c>
      <c r="S21" s="52"/>
      <c r="T21" s="76">
        <v>13557</v>
      </c>
      <c r="U21" s="85"/>
      <c r="V21" s="85"/>
      <c r="X21" s="76">
        <f>15573-1</f>
        <v>15572</v>
      </c>
      <c r="Y21" s="52"/>
      <c r="Z21" s="76">
        <f>14653-4</f>
        <v>14649</v>
      </c>
      <c r="AB21" s="76">
        <v>18490</v>
      </c>
      <c r="AD21" s="76">
        <v>21276</v>
      </c>
      <c r="AF21" s="76">
        <v>21650</v>
      </c>
      <c r="AG21" s="52"/>
      <c r="AH21" s="76">
        <v>19391</v>
      </c>
      <c r="AI21" s="85"/>
      <c r="AJ21" s="76">
        <v>17667</v>
      </c>
      <c r="AK21" s="52"/>
      <c r="AL21" s="76">
        <v>14714</v>
      </c>
      <c r="AM21" s="52"/>
      <c r="AN21" s="76">
        <v>13557</v>
      </c>
      <c r="AO21" s="52"/>
      <c r="AP21" s="76">
        <v>17889</v>
      </c>
      <c r="AQ21" s="85"/>
      <c r="AR21" s="76">
        <v>20293</v>
      </c>
      <c r="AS21" s="85"/>
      <c r="AT21" s="76">
        <v>25961</v>
      </c>
      <c r="AU21" s="85"/>
      <c r="AV21" s="76">
        <v>24907</v>
      </c>
      <c r="AW21" s="85"/>
      <c r="AX21" s="76">
        <v>18723</v>
      </c>
      <c r="AY21" s="85"/>
      <c r="AZ21" s="76">
        <v>20756</v>
      </c>
      <c r="BA21" s="85"/>
      <c r="BB21" s="76">
        <v>25420</v>
      </c>
      <c r="BC21" s="85"/>
      <c r="BD21" s="76">
        <v>24122</v>
      </c>
      <c r="BE21" s="85"/>
      <c r="BF21" s="76">
        <v>24775</v>
      </c>
      <c r="BG21" s="85"/>
      <c r="BH21" s="76">
        <v>28916</v>
      </c>
      <c r="BI21" s="85"/>
    </row>
    <row r="22" spans="1:62" ht="15.6" thickBot="1">
      <c r="A22" s="221" t="s">
        <v>12</v>
      </c>
      <c r="C22" s="8" t="s">
        <v>6</v>
      </c>
      <c r="D22" s="78">
        <v>1641404</v>
      </c>
      <c r="E22" s="220"/>
      <c r="F22" s="78">
        <v>1714838</v>
      </c>
      <c r="G22" s="8" t="s">
        <v>6</v>
      </c>
      <c r="H22" s="78">
        <v>1665935</v>
      </c>
      <c r="I22" s="8" t="s">
        <v>6</v>
      </c>
      <c r="J22" s="78">
        <v>1728901</v>
      </c>
      <c r="K22" s="8" t="s">
        <v>6</v>
      </c>
      <c r="L22" s="78">
        <v>1662346</v>
      </c>
      <c r="M22" s="220"/>
      <c r="N22" s="78">
        <v>1639782</v>
      </c>
      <c r="O22" s="85"/>
      <c r="P22" s="78">
        <v>1702889</v>
      </c>
      <c r="Q22" s="220"/>
      <c r="R22" s="78">
        <v>1679250</v>
      </c>
      <c r="S22" s="220"/>
      <c r="T22" s="78">
        <v>1541507</v>
      </c>
      <c r="U22" s="85"/>
      <c r="V22" s="85"/>
      <c r="W22" s="8" t="s">
        <v>6</v>
      </c>
      <c r="X22" s="78">
        <f>SUM(X15:X21)</f>
        <v>1778235</v>
      </c>
      <c r="Y22" s="220"/>
      <c r="Z22" s="78">
        <f>SUM(Z15:Z21)</f>
        <v>1717230</v>
      </c>
      <c r="AA22" s="8" t="s">
        <v>6</v>
      </c>
      <c r="AB22" s="78">
        <v>1652053</v>
      </c>
      <c r="AC22" s="8" t="s">
        <v>6</v>
      </c>
      <c r="AD22" s="78">
        <v>1715429</v>
      </c>
      <c r="AE22" s="8" t="s">
        <v>6</v>
      </c>
      <c r="AF22" s="78">
        <v>1649757</v>
      </c>
      <c r="AG22" s="220"/>
      <c r="AH22" s="78">
        <v>1627823</v>
      </c>
      <c r="AI22" s="85"/>
      <c r="AJ22" s="78">
        <v>1689199</v>
      </c>
      <c r="AK22" s="220"/>
      <c r="AL22" s="78">
        <v>1663521</v>
      </c>
      <c r="AM22" s="220"/>
      <c r="AN22" s="78">
        <v>1526742</v>
      </c>
      <c r="AO22" s="220"/>
      <c r="AP22" s="78">
        <v>1258324</v>
      </c>
      <c r="AQ22" s="85"/>
      <c r="AR22" s="78">
        <v>1328063</v>
      </c>
      <c r="AS22" s="85"/>
      <c r="AT22" s="78">
        <v>1268543</v>
      </c>
      <c r="AU22" s="85"/>
      <c r="AV22" s="78">
        <v>1170425</v>
      </c>
      <c r="AW22" s="85"/>
      <c r="AX22" s="78">
        <v>1157779</v>
      </c>
      <c r="AY22" s="85"/>
      <c r="AZ22" s="78">
        <v>1104722</v>
      </c>
      <c r="BA22" s="85"/>
      <c r="BB22" s="78">
        <v>1090655</v>
      </c>
      <c r="BC22" s="85"/>
      <c r="BD22" s="78">
        <v>1180948</v>
      </c>
      <c r="BE22" s="85"/>
      <c r="BF22" s="78">
        <v>1037023</v>
      </c>
      <c r="BG22" s="85"/>
      <c r="BH22" s="78">
        <v>1071403</v>
      </c>
      <c r="BI22" s="85"/>
    </row>
    <row r="23" spans="1:62" ht="15.6" thickTop="1">
      <c r="A23" s="154" t="s">
        <v>43</v>
      </c>
      <c r="D23" s="76"/>
      <c r="E23" s="52"/>
      <c r="F23" s="76"/>
      <c r="H23" s="76"/>
      <c r="J23" s="76"/>
      <c r="L23" s="76"/>
      <c r="M23" s="52"/>
      <c r="N23" s="76"/>
      <c r="O23" s="85"/>
      <c r="P23" s="76"/>
      <c r="Q23" s="52"/>
      <c r="R23" s="76"/>
      <c r="S23" s="52"/>
      <c r="T23" s="76"/>
      <c r="U23" s="85"/>
      <c r="V23" s="85"/>
      <c r="X23" s="76"/>
      <c r="Y23" s="52"/>
      <c r="Z23" s="76"/>
      <c r="AB23" s="76"/>
      <c r="AD23" s="76"/>
      <c r="AF23" s="76"/>
      <c r="AG23" s="52"/>
      <c r="AH23" s="76"/>
      <c r="AI23" s="85"/>
      <c r="AJ23" s="76"/>
      <c r="AK23" s="52"/>
      <c r="AL23" s="76"/>
      <c r="AM23" s="52"/>
      <c r="AN23" s="76"/>
      <c r="AO23" s="52"/>
      <c r="AP23" s="76"/>
      <c r="AQ23" s="85"/>
      <c r="AR23" s="76"/>
      <c r="AS23" s="85"/>
      <c r="AT23" s="76"/>
      <c r="AU23" s="85"/>
      <c r="AV23" s="76"/>
      <c r="AW23" s="85"/>
      <c r="AX23" s="76"/>
      <c r="AY23" s="85"/>
      <c r="AZ23" s="76"/>
      <c r="BA23" s="85"/>
      <c r="BB23" s="76"/>
      <c r="BC23" s="85"/>
      <c r="BD23" s="76"/>
      <c r="BE23" s="85"/>
      <c r="BF23" s="76"/>
      <c r="BG23" s="85"/>
      <c r="BH23" s="76"/>
      <c r="BI23" s="85"/>
    </row>
    <row r="24" spans="1:62">
      <c r="A24" s="83" t="s">
        <v>13</v>
      </c>
      <c r="D24" s="52"/>
      <c r="E24" s="52"/>
      <c r="F24" s="52"/>
      <c r="H24" s="52"/>
      <c r="J24" s="52"/>
      <c r="L24" s="52"/>
      <c r="M24" s="52"/>
      <c r="N24" s="52"/>
      <c r="P24" s="52"/>
      <c r="Q24" s="52"/>
      <c r="R24" s="52"/>
      <c r="S24" s="52"/>
      <c r="T24" s="52"/>
      <c r="X24" s="52"/>
      <c r="Y24" s="52"/>
      <c r="Z24" s="52"/>
      <c r="AB24" s="52"/>
      <c r="AD24" s="52"/>
      <c r="AF24" s="52"/>
      <c r="AG24" s="52"/>
      <c r="AH24" s="52"/>
      <c r="AJ24" s="52"/>
      <c r="AK24" s="52"/>
      <c r="AL24" s="52"/>
      <c r="AM24" s="52"/>
      <c r="AN24" s="52"/>
      <c r="AO24" s="52"/>
      <c r="AP24" s="52"/>
      <c r="AR24" s="52"/>
      <c r="AT24" s="52"/>
      <c r="AV24" s="52"/>
      <c r="AX24" s="52"/>
      <c r="AZ24" s="52"/>
      <c r="BB24" s="52"/>
      <c r="BD24" s="52"/>
      <c r="BF24" s="52"/>
      <c r="BH24" s="52"/>
    </row>
    <row r="25" spans="1:62">
      <c r="A25" s="154" t="s">
        <v>221</v>
      </c>
      <c r="C25" s="217" t="s">
        <v>6</v>
      </c>
      <c r="D25" s="76">
        <v>99853</v>
      </c>
      <c r="E25" s="8" t="s">
        <v>6</v>
      </c>
      <c r="F25" s="76">
        <v>81263</v>
      </c>
      <c r="G25" s="8" t="s">
        <v>6</v>
      </c>
      <c r="H25" s="76">
        <v>77194</v>
      </c>
      <c r="I25" s="8" t="s">
        <v>6</v>
      </c>
      <c r="J25" s="76">
        <v>86304</v>
      </c>
      <c r="K25" s="8" t="s">
        <v>6</v>
      </c>
      <c r="L25" s="76">
        <v>90673</v>
      </c>
      <c r="M25" s="8" t="s">
        <v>6</v>
      </c>
      <c r="N25" s="76">
        <v>99853</v>
      </c>
      <c r="P25" s="76">
        <v>90924</v>
      </c>
      <c r="Q25" s="52"/>
      <c r="R25" s="76">
        <v>99089</v>
      </c>
      <c r="S25" s="52"/>
      <c r="T25" s="76">
        <v>93815</v>
      </c>
      <c r="U25" s="85"/>
      <c r="V25" s="85"/>
      <c r="W25" s="8" t="s">
        <v>6</v>
      </c>
      <c r="X25" s="76">
        <v>82676</v>
      </c>
      <c r="Y25" s="8" t="s">
        <v>6</v>
      </c>
      <c r="Z25" s="76">
        <v>81263</v>
      </c>
      <c r="AA25" s="8" t="s">
        <v>6</v>
      </c>
      <c r="AB25" s="76">
        <v>77194</v>
      </c>
      <c r="AC25" s="8" t="s">
        <v>6</v>
      </c>
      <c r="AD25" s="76">
        <v>86304</v>
      </c>
      <c r="AE25" s="8" t="s">
        <v>6</v>
      </c>
      <c r="AF25" s="76">
        <v>90673</v>
      </c>
      <c r="AG25" s="8" t="s">
        <v>6</v>
      </c>
      <c r="AH25" s="76">
        <v>99853</v>
      </c>
      <c r="AJ25" s="76">
        <v>90924</v>
      </c>
      <c r="AK25" s="52"/>
      <c r="AL25" s="76">
        <v>99089</v>
      </c>
      <c r="AM25" s="52"/>
      <c r="AN25" s="76">
        <v>93815</v>
      </c>
      <c r="AO25" s="8" t="s">
        <v>6</v>
      </c>
      <c r="AP25" s="76">
        <v>86167</v>
      </c>
      <c r="AQ25" s="85"/>
      <c r="AR25" s="76">
        <v>74093</v>
      </c>
      <c r="AS25" s="85"/>
      <c r="AT25" s="76">
        <v>67385</v>
      </c>
      <c r="AU25" s="85"/>
      <c r="AV25" s="76">
        <v>61788</v>
      </c>
      <c r="AW25" s="85"/>
      <c r="AX25" s="76">
        <v>76027</v>
      </c>
      <c r="AY25" s="85"/>
      <c r="AZ25" s="76">
        <v>73666</v>
      </c>
      <c r="BA25" s="85"/>
      <c r="BB25" s="76">
        <v>65801</v>
      </c>
      <c r="BC25" s="85"/>
      <c r="BD25" s="76">
        <v>59266</v>
      </c>
      <c r="BE25" s="85"/>
      <c r="BF25" s="76">
        <v>61744</v>
      </c>
      <c r="BG25" s="85"/>
      <c r="BH25" s="76">
        <v>63953</v>
      </c>
      <c r="BI25" s="85"/>
    </row>
    <row r="26" spans="1:62">
      <c r="A26" s="86" t="s">
        <v>44</v>
      </c>
      <c r="D26" s="52">
        <v>7735</v>
      </c>
      <c r="E26" s="52"/>
      <c r="F26" s="52">
        <v>14445</v>
      </c>
      <c r="H26" s="52">
        <v>14172</v>
      </c>
      <c r="J26" s="52">
        <v>11987</v>
      </c>
      <c r="L26" s="52">
        <v>10756</v>
      </c>
      <c r="M26" s="52"/>
      <c r="N26" s="52">
        <v>7735</v>
      </c>
      <c r="P26" s="52">
        <v>6184</v>
      </c>
      <c r="Q26" s="52"/>
      <c r="R26" s="52">
        <v>238</v>
      </c>
      <c r="S26" s="52"/>
      <c r="T26" s="52">
        <v>274</v>
      </c>
      <c r="U26" s="85"/>
      <c r="V26" s="85"/>
      <c r="X26" s="52">
        <v>14474</v>
      </c>
      <c r="Y26" s="52"/>
      <c r="Z26" s="52">
        <v>14445</v>
      </c>
      <c r="AB26" s="52">
        <v>14172</v>
      </c>
      <c r="AD26" s="52">
        <v>17023</v>
      </c>
      <c r="AF26" s="52">
        <v>15792</v>
      </c>
      <c r="AG26" s="52"/>
      <c r="AH26" s="52">
        <v>15363</v>
      </c>
      <c r="AJ26" s="52">
        <v>13812</v>
      </c>
      <c r="AK26" s="52"/>
      <c r="AL26" s="52">
        <v>11671</v>
      </c>
      <c r="AM26" s="52"/>
      <c r="AN26" s="52">
        <v>10207</v>
      </c>
      <c r="AO26" s="52"/>
      <c r="AP26" s="52">
        <v>1740</v>
      </c>
      <c r="AQ26" s="85"/>
      <c r="AR26" s="52">
        <v>1323</v>
      </c>
      <c r="AS26" s="85"/>
      <c r="AT26" s="52">
        <v>2</v>
      </c>
      <c r="AU26" s="85"/>
      <c r="AV26" s="52">
        <v>162</v>
      </c>
      <c r="AW26" s="85"/>
      <c r="AX26" s="52">
        <v>97</v>
      </c>
      <c r="AY26" s="85"/>
      <c r="AZ26" s="52">
        <v>124</v>
      </c>
      <c r="BA26" s="85"/>
      <c r="BB26" s="52">
        <v>489</v>
      </c>
      <c r="BC26" s="85"/>
      <c r="BD26" s="52">
        <v>715</v>
      </c>
      <c r="BE26" s="85"/>
      <c r="BF26" s="52">
        <v>1484</v>
      </c>
      <c r="BG26" s="85"/>
      <c r="BH26" s="52">
        <v>1475</v>
      </c>
      <c r="BI26" s="85"/>
    </row>
    <row r="27" spans="1:62">
      <c r="A27" s="154" t="s">
        <v>45</v>
      </c>
      <c r="C27" s="217"/>
      <c r="D27" s="76">
        <v>3633</v>
      </c>
      <c r="E27" s="52"/>
      <c r="F27" s="76">
        <v>3612</v>
      </c>
      <c r="G27" s="217"/>
      <c r="H27" s="76">
        <v>6967</v>
      </c>
      <c r="I27" s="217"/>
      <c r="J27" s="76">
        <v>5385</v>
      </c>
      <c r="K27" s="217"/>
      <c r="L27" s="76">
        <v>5422</v>
      </c>
      <c r="M27" s="52"/>
      <c r="N27" s="76">
        <v>1996</v>
      </c>
      <c r="P27" s="76">
        <v>4898</v>
      </c>
      <c r="Q27" s="52"/>
      <c r="R27" s="76">
        <v>2525</v>
      </c>
      <c r="S27" s="52"/>
      <c r="T27" s="76" t="s">
        <v>203</v>
      </c>
      <c r="W27" s="217"/>
      <c r="X27" s="76">
        <v>770</v>
      </c>
      <c r="Y27" s="52"/>
      <c r="Z27" s="76">
        <v>3612</v>
      </c>
      <c r="AA27" s="217"/>
      <c r="AB27" s="76">
        <v>6967</v>
      </c>
      <c r="AC27" s="217"/>
      <c r="AD27" s="76">
        <v>5385</v>
      </c>
      <c r="AE27" s="217"/>
      <c r="AF27" s="76">
        <v>5422</v>
      </c>
      <c r="AG27" s="52"/>
      <c r="AH27" s="76">
        <v>1996</v>
      </c>
      <c r="AJ27" s="76">
        <v>4898</v>
      </c>
      <c r="AK27" s="52"/>
      <c r="AL27" s="76">
        <v>2525</v>
      </c>
      <c r="AM27" s="52"/>
      <c r="AN27" s="76">
        <v>0</v>
      </c>
      <c r="AO27" s="52"/>
      <c r="AP27" s="76">
        <v>352</v>
      </c>
      <c r="AR27" s="76">
        <v>2532</v>
      </c>
      <c r="AT27" s="76">
        <v>2333</v>
      </c>
      <c r="AV27" s="76">
        <v>1695</v>
      </c>
      <c r="AX27" s="76">
        <v>2466</v>
      </c>
      <c r="AZ27" s="76">
        <v>1531</v>
      </c>
      <c r="BB27" s="76">
        <v>1654</v>
      </c>
      <c r="BD27" s="76">
        <v>3222</v>
      </c>
      <c r="BF27" s="76">
        <v>3551</v>
      </c>
      <c r="BH27" s="76">
        <v>4447</v>
      </c>
    </row>
    <row r="28" spans="1:62">
      <c r="A28" s="86" t="s">
        <v>222</v>
      </c>
      <c r="D28" s="52">
        <v>66008</v>
      </c>
      <c r="E28" s="52"/>
      <c r="F28" s="52">
        <v>49384</v>
      </c>
      <c r="H28" s="52">
        <v>31805</v>
      </c>
      <c r="J28" s="52">
        <v>40737</v>
      </c>
      <c r="L28" s="52">
        <v>41397</v>
      </c>
      <c r="M28" s="52"/>
      <c r="N28" s="52">
        <v>66008</v>
      </c>
      <c r="P28" s="52">
        <v>63138</v>
      </c>
      <c r="Q28" s="52"/>
      <c r="R28" s="52">
        <v>59487</v>
      </c>
      <c r="S28" s="52"/>
      <c r="T28" s="52">
        <v>60994</v>
      </c>
      <c r="X28" s="52">
        <v>81966</v>
      </c>
      <c r="Y28" s="52"/>
      <c r="Z28" s="52">
        <v>87133</v>
      </c>
      <c r="AB28" s="52">
        <v>70217</v>
      </c>
      <c r="AD28" s="52">
        <v>79851</v>
      </c>
      <c r="AF28" s="52">
        <v>81259</v>
      </c>
      <c r="AG28" s="52"/>
      <c r="AH28" s="52">
        <v>107355</v>
      </c>
      <c r="AJ28" s="52">
        <v>105018</v>
      </c>
      <c r="AK28" s="52"/>
      <c r="AL28" s="52">
        <v>102265</v>
      </c>
      <c r="AM28" s="52"/>
      <c r="AN28" s="52">
        <v>104097</v>
      </c>
      <c r="AO28" s="52"/>
      <c r="AP28" s="52">
        <v>121553</v>
      </c>
      <c r="AR28" s="52">
        <v>116557</v>
      </c>
      <c r="AT28" s="52">
        <v>116376</v>
      </c>
      <c r="AV28" s="52">
        <v>109336</v>
      </c>
      <c r="AX28" s="52">
        <v>126399</v>
      </c>
      <c r="AZ28" s="52">
        <v>122080</v>
      </c>
      <c r="BB28" s="52">
        <v>111713</v>
      </c>
      <c r="BD28" s="52">
        <v>109109</v>
      </c>
      <c r="BF28" s="52">
        <v>113519</v>
      </c>
      <c r="BH28" s="52">
        <v>95106</v>
      </c>
    </row>
    <row r="29" spans="1:62">
      <c r="A29" s="154" t="s">
        <v>46</v>
      </c>
      <c r="C29" s="217"/>
      <c r="D29" s="76">
        <v>54583</v>
      </c>
      <c r="E29" s="52"/>
      <c r="F29" s="76">
        <v>46925</v>
      </c>
      <c r="G29" s="217"/>
      <c r="H29" s="76">
        <v>49738</v>
      </c>
      <c r="I29" s="217"/>
      <c r="J29" s="76">
        <v>50905</v>
      </c>
      <c r="K29" s="217"/>
      <c r="L29" s="76">
        <v>54975</v>
      </c>
      <c r="M29" s="52"/>
      <c r="N29" s="76">
        <v>54583</v>
      </c>
      <c r="P29" s="76">
        <v>57961</v>
      </c>
      <c r="Q29" s="52"/>
      <c r="R29" s="76">
        <v>52493</v>
      </c>
      <c r="S29" s="52"/>
      <c r="T29" s="76">
        <v>51819</v>
      </c>
      <c r="U29" s="85"/>
      <c r="V29" s="85"/>
      <c r="W29" s="217"/>
      <c r="X29" s="76">
        <v>52955</v>
      </c>
      <c r="Y29" s="52"/>
      <c r="Z29" s="76">
        <v>46925</v>
      </c>
      <c r="AA29" s="217"/>
      <c r="AB29" s="76">
        <v>47279</v>
      </c>
      <c r="AC29" s="217"/>
      <c r="AD29" s="76">
        <v>48409</v>
      </c>
      <c r="AE29" s="217"/>
      <c r="AF29" s="76">
        <v>52464</v>
      </c>
      <c r="AG29" s="52"/>
      <c r="AH29" s="76">
        <v>52211</v>
      </c>
      <c r="AJ29" s="76">
        <v>55745</v>
      </c>
      <c r="AK29" s="52"/>
      <c r="AL29" s="76">
        <v>50218</v>
      </c>
      <c r="AM29" s="52"/>
      <c r="AN29" s="76">
        <v>49636</v>
      </c>
      <c r="AO29" s="52"/>
      <c r="AP29" s="76">
        <v>48574</v>
      </c>
      <c r="AQ29" s="85"/>
      <c r="AR29" s="76">
        <v>54034</v>
      </c>
      <c r="AS29" s="85"/>
      <c r="AT29" s="76">
        <v>52636</v>
      </c>
      <c r="AU29" s="85"/>
      <c r="AV29" s="76">
        <v>53904</v>
      </c>
      <c r="AW29" s="85"/>
      <c r="AX29" s="76">
        <v>63467</v>
      </c>
      <c r="AY29" s="85"/>
      <c r="AZ29" s="76">
        <v>62392</v>
      </c>
      <c r="BA29" s="85"/>
      <c r="BB29" s="76">
        <v>63417</v>
      </c>
      <c r="BC29" s="85"/>
      <c r="BD29" s="76">
        <v>58041</v>
      </c>
      <c r="BE29" s="85"/>
      <c r="BF29" s="76">
        <v>60860</v>
      </c>
      <c r="BG29" s="85"/>
      <c r="BH29" s="76">
        <v>57164</v>
      </c>
      <c r="BI29" s="85"/>
    </row>
    <row r="30" spans="1:62">
      <c r="A30" s="86" t="s">
        <v>62</v>
      </c>
      <c r="C30" s="217"/>
      <c r="D30" s="52">
        <v>49071</v>
      </c>
      <c r="E30" s="52"/>
      <c r="F30" s="52">
        <v>55101</v>
      </c>
      <c r="G30" s="217"/>
      <c r="H30" s="52">
        <v>23795</v>
      </c>
      <c r="I30" s="217"/>
      <c r="J30" s="52">
        <v>48885</v>
      </c>
      <c r="K30" s="217"/>
      <c r="L30" s="52">
        <v>23845</v>
      </c>
      <c r="M30" s="52"/>
      <c r="N30" s="52">
        <v>49071</v>
      </c>
      <c r="P30" s="52">
        <v>23928</v>
      </c>
      <c r="Q30" s="52"/>
      <c r="R30" s="52">
        <v>48935</v>
      </c>
      <c r="S30" s="52"/>
      <c r="T30" s="52">
        <v>24602</v>
      </c>
      <c r="U30" s="85"/>
      <c r="V30" s="85"/>
      <c r="W30" s="217"/>
      <c r="X30" s="52">
        <v>30405</v>
      </c>
      <c r="Y30" s="52"/>
      <c r="Z30" s="52">
        <v>55102</v>
      </c>
      <c r="AA30" s="217"/>
      <c r="AB30" s="52">
        <v>23795</v>
      </c>
      <c r="AC30" s="217"/>
      <c r="AD30" s="52">
        <v>48885</v>
      </c>
      <c r="AE30" s="217"/>
      <c r="AF30" s="52">
        <v>23845</v>
      </c>
      <c r="AG30" s="52"/>
      <c r="AH30" s="52">
        <v>49071</v>
      </c>
      <c r="AJ30" s="52">
        <v>23928</v>
      </c>
      <c r="AK30" s="52"/>
      <c r="AL30" s="52">
        <v>48935</v>
      </c>
      <c r="AM30" s="52"/>
      <c r="AN30" s="52">
        <v>24602</v>
      </c>
      <c r="AO30" s="52"/>
      <c r="AP30" s="52">
        <v>48769</v>
      </c>
      <c r="AQ30" s="85"/>
      <c r="AR30" s="52">
        <v>23786</v>
      </c>
      <c r="AS30" s="85"/>
      <c r="AT30" s="52">
        <v>48127</v>
      </c>
      <c r="AU30" s="85"/>
      <c r="AV30" s="52">
        <v>23274</v>
      </c>
      <c r="AW30" s="85"/>
      <c r="AX30" s="52">
        <v>48769</v>
      </c>
      <c r="AY30" s="85"/>
      <c r="AZ30" s="52">
        <v>24059</v>
      </c>
      <c r="BA30" s="85"/>
      <c r="BB30" s="52">
        <v>48952</v>
      </c>
      <c r="BC30" s="85"/>
      <c r="BD30" s="52">
        <v>22593</v>
      </c>
      <c r="BE30" s="85"/>
      <c r="BF30" s="52">
        <v>10075</v>
      </c>
      <c r="BG30" s="85"/>
      <c r="BH30" s="52">
        <v>34793</v>
      </c>
      <c r="BI30" s="85"/>
    </row>
    <row r="31" spans="1:62">
      <c r="A31" s="154" t="s">
        <v>47</v>
      </c>
      <c r="D31" s="76">
        <v>34235</v>
      </c>
      <c r="E31" s="52"/>
      <c r="F31" s="76">
        <v>31656</v>
      </c>
      <c r="H31" s="76">
        <v>36542</v>
      </c>
      <c r="J31" s="76">
        <v>36997</v>
      </c>
      <c r="L31" s="76">
        <v>39419</v>
      </c>
      <c r="M31" s="52"/>
      <c r="N31" s="76">
        <v>34235</v>
      </c>
      <c r="O31" s="219"/>
      <c r="P31" s="76">
        <v>28410</v>
      </c>
      <c r="Q31" s="52"/>
      <c r="R31" s="76">
        <v>28914</v>
      </c>
      <c r="S31" s="52"/>
      <c r="T31" s="76">
        <v>30161</v>
      </c>
      <c r="U31" s="85"/>
      <c r="V31" s="85"/>
      <c r="X31" s="76">
        <v>34268</v>
      </c>
      <c r="Y31" s="52"/>
      <c r="Z31" s="76">
        <v>31656</v>
      </c>
      <c r="AB31" s="76">
        <v>36542</v>
      </c>
      <c r="AD31" s="76">
        <v>36997</v>
      </c>
      <c r="AF31" s="76">
        <v>39419</v>
      </c>
      <c r="AG31" s="52"/>
      <c r="AH31" s="76">
        <v>34235</v>
      </c>
      <c r="AI31" s="219"/>
      <c r="AJ31" s="76">
        <v>28410</v>
      </c>
      <c r="AK31" s="52"/>
      <c r="AL31" s="76">
        <v>28914</v>
      </c>
      <c r="AM31" s="52"/>
      <c r="AN31" s="76">
        <v>30161</v>
      </c>
      <c r="AO31" s="52"/>
      <c r="AP31" s="76">
        <v>27765</v>
      </c>
      <c r="AQ31" s="85"/>
      <c r="AR31" s="76">
        <v>25605</v>
      </c>
      <c r="AS31" s="85"/>
      <c r="AT31" s="76">
        <v>27301</v>
      </c>
      <c r="AU31" s="85"/>
      <c r="AV31" s="76">
        <v>15605</v>
      </c>
      <c r="AW31" s="85"/>
      <c r="AX31" s="76">
        <v>21277</v>
      </c>
      <c r="AY31" s="85"/>
      <c r="AZ31" s="76">
        <v>17648</v>
      </c>
      <c r="BA31" s="85"/>
      <c r="BB31" s="76">
        <v>15269</v>
      </c>
      <c r="BC31" s="85"/>
      <c r="BD31" s="76">
        <v>15688</v>
      </c>
      <c r="BE31" s="85"/>
      <c r="BF31" s="76">
        <v>17707</v>
      </c>
      <c r="BG31" s="85"/>
      <c r="BH31" s="76">
        <v>16780</v>
      </c>
      <c r="BI31" s="85"/>
    </row>
    <row r="32" spans="1:62">
      <c r="A32" s="86" t="s">
        <v>48</v>
      </c>
      <c r="C32" s="217"/>
      <c r="D32" s="52">
        <v>16504</v>
      </c>
      <c r="E32" s="52"/>
      <c r="F32" s="52">
        <v>12709</v>
      </c>
      <c r="G32" s="217"/>
      <c r="H32" s="52">
        <v>15933</v>
      </c>
      <c r="I32" s="217"/>
      <c r="J32" s="52">
        <v>20654</v>
      </c>
      <c r="K32" s="217"/>
      <c r="L32" s="52">
        <v>18084</v>
      </c>
      <c r="M32" s="52"/>
      <c r="N32" s="52">
        <v>16504</v>
      </c>
      <c r="P32" s="52">
        <v>19966</v>
      </c>
      <c r="Q32" s="52"/>
      <c r="R32" s="52">
        <v>19428</v>
      </c>
      <c r="S32" s="52"/>
      <c r="T32" s="52">
        <v>17368</v>
      </c>
      <c r="W32" s="217"/>
      <c r="X32" s="52">
        <v>17633</v>
      </c>
      <c r="Y32" s="52"/>
      <c r="Z32" s="52">
        <v>19142</v>
      </c>
      <c r="AA32" s="217"/>
      <c r="AB32" s="52">
        <v>15933</v>
      </c>
      <c r="AC32" s="217"/>
      <c r="AD32" s="52">
        <v>20654</v>
      </c>
      <c r="AE32" s="217"/>
      <c r="AF32" s="52">
        <v>18084</v>
      </c>
      <c r="AG32" s="52"/>
      <c r="AH32" s="52">
        <v>16504</v>
      </c>
      <c r="AJ32" s="52">
        <v>19966</v>
      </c>
      <c r="AK32" s="52"/>
      <c r="AL32" s="52">
        <v>19428</v>
      </c>
      <c r="AM32" s="52"/>
      <c r="AN32" s="52">
        <v>17368</v>
      </c>
      <c r="AO32" s="52"/>
      <c r="AP32" s="52">
        <v>16282</v>
      </c>
      <c r="AR32" s="52">
        <v>18455</v>
      </c>
      <c r="AT32" s="52">
        <v>19179</v>
      </c>
      <c r="AV32" s="52">
        <v>18071</v>
      </c>
      <c r="AX32" s="52">
        <v>16377</v>
      </c>
      <c r="AZ32" s="52">
        <v>21182</v>
      </c>
      <c r="BB32" s="52">
        <v>20935</v>
      </c>
      <c r="BD32" s="52">
        <v>16914</v>
      </c>
      <c r="BF32" s="52">
        <v>16617</v>
      </c>
      <c r="BH32" s="52">
        <v>18192</v>
      </c>
    </row>
    <row r="33" spans="1:61">
      <c r="A33" s="154" t="s">
        <v>223</v>
      </c>
      <c r="D33" s="76">
        <v>56002</v>
      </c>
      <c r="E33" s="52"/>
      <c r="F33" s="76">
        <v>42489</v>
      </c>
      <c r="H33" s="76">
        <v>56554</v>
      </c>
      <c r="J33" s="76">
        <v>94233</v>
      </c>
      <c r="L33" s="76">
        <v>52889</v>
      </c>
      <c r="M33" s="52"/>
      <c r="N33" s="76">
        <v>56002</v>
      </c>
      <c r="O33" s="219"/>
      <c r="P33" s="76">
        <v>46063</v>
      </c>
      <c r="Q33" s="52"/>
      <c r="R33" s="76">
        <v>41496</v>
      </c>
      <c r="S33" s="52"/>
      <c r="T33" s="76">
        <v>43267</v>
      </c>
      <c r="U33" s="85"/>
      <c r="V33" s="85"/>
      <c r="X33" s="76">
        <v>37315</v>
      </c>
      <c r="Y33" s="52"/>
      <c r="Z33" s="76">
        <v>42489</v>
      </c>
      <c r="AB33" s="76">
        <v>56554</v>
      </c>
      <c r="AD33" s="76">
        <v>94233</v>
      </c>
      <c r="AF33" s="76">
        <v>52889</v>
      </c>
      <c r="AG33" s="52"/>
      <c r="AH33" s="76">
        <v>56002</v>
      </c>
      <c r="AI33" s="219"/>
      <c r="AJ33" s="76">
        <v>46063</v>
      </c>
      <c r="AK33" s="52"/>
      <c r="AL33" s="76">
        <v>41496</v>
      </c>
      <c r="AM33" s="52"/>
      <c r="AN33" s="76">
        <v>43267</v>
      </c>
      <c r="AO33" s="52"/>
      <c r="AP33" s="76">
        <v>39156</v>
      </c>
      <c r="AQ33" s="85"/>
      <c r="AR33" s="76">
        <v>40225</v>
      </c>
      <c r="AS33" s="85"/>
      <c r="AT33" s="76">
        <v>34801</v>
      </c>
      <c r="AU33" s="85"/>
      <c r="AV33" s="76">
        <v>36284</v>
      </c>
      <c r="AW33" s="85"/>
      <c r="AX33" s="76">
        <v>29328</v>
      </c>
      <c r="AY33" s="85"/>
      <c r="AZ33" s="76">
        <v>28222</v>
      </c>
      <c r="BA33" s="85"/>
      <c r="BB33" s="76">
        <v>25562</v>
      </c>
      <c r="BC33" s="85"/>
      <c r="BD33" s="76">
        <v>48376</v>
      </c>
      <c r="BE33" s="85"/>
      <c r="BF33" s="76">
        <v>46902</v>
      </c>
      <c r="BG33" s="85"/>
      <c r="BH33" s="76">
        <v>62886</v>
      </c>
      <c r="BI33" s="85"/>
    </row>
    <row r="34" spans="1:61">
      <c r="A34" s="86" t="s">
        <v>204</v>
      </c>
      <c r="C34" s="217"/>
      <c r="D34" s="52">
        <v>17498</v>
      </c>
      <c r="E34" s="52"/>
      <c r="F34" s="52">
        <v>15611</v>
      </c>
      <c r="G34" s="217"/>
      <c r="H34" s="52">
        <v>14785</v>
      </c>
      <c r="I34" s="217"/>
      <c r="J34" s="52">
        <v>16568</v>
      </c>
      <c r="K34" s="217"/>
      <c r="L34" s="52">
        <v>15926</v>
      </c>
      <c r="M34" s="52"/>
      <c r="N34" s="52">
        <v>17498</v>
      </c>
      <c r="P34" s="52">
        <v>15961</v>
      </c>
      <c r="Q34" s="52"/>
      <c r="R34" s="52">
        <v>15897</v>
      </c>
      <c r="S34" s="52"/>
      <c r="T34" s="52">
        <v>15172</v>
      </c>
      <c r="U34" s="85"/>
      <c r="V34" s="85"/>
      <c r="W34" s="217"/>
      <c r="X34" s="52">
        <v>15246</v>
      </c>
      <c r="Y34" s="52"/>
      <c r="Z34" s="52">
        <v>15611</v>
      </c>
      <c r="AA34" s="217"/>
      <c r="AB34" s="52">
        <v>14785</v>
      </c>
      <c r="AC34" s="217"/>
      <c r="AD34" s="52">
        <v>16568</v>
      </c>
      <c r="AE34" s="217"/>
      <c r="AF34" s="52">
        <v>15926</v>
      </c>
      <c r="AG34" s="52"/>
      <c r="AH34" s="52">
        <v>17498</v>
      </c>
      <c r="AJ34" s="52">
        <v>15961</v>
      </c>
      <c r="AK34" s="52"/>
      <c r="AL34" s="52">
        <v>15897</v>
      </c>
      <c r="AM34" s="52"/>
      <c r="AN34" s="52">
        <v>15172</v>
      </c>
      <c r="AO34" s="52"/>
      <c r="AP34" s="52">
        <v>13788</v>
      </c>
      <c r="AQ34" s="85"/>
      <c r="AR34" s="52">
        <v>13214</v>
      </c>
      <c r="AS34" s="85"/>
      <c r="AT34" s="52">
        <v>12831</v>
      </c>
      <c r="AU34" s="85"/>
      <c r="AV34" s="52">
        <v>12599</v>
      </c>
      <c r="AW34" s="85"/>
      <c r="AX34" s="52">
        <v>12231</v>
      </c>
      <c r="AY34" s="85"/>
      <c r="AZ34" s="52">
        <v>11143</v>
      </c>
      <c r="BA34" s="85"/>
      <c r="BB34" s="52">
        <v>9960</v>
      </c>
      <c r="BC34" s="85"/>
      <c r="BD34" s="52">
        <v>9147</v>
      </c>
      <c r="BE34" s="85"/>
      <c r="BF34" s="52">
        <v>6683</v>
      </c>
      <c r="BG34" s="85"/>
      <c r="BH34" s="52">
        <v>6148</v>
      </c>
      <c r="BI34" s="85"/>
    </row>
    <row r="35" spans="1:61">
      <c r="A35" s="154" t="s">
        <v>205</v>
      </c>
      <c r="C35" s="217"/>
      <c r="D35" s="76">
        <v>0</v>
      </c>
      <c r="E35" s="52"/>
      <c r="F35" s="76">
        <v>0</v>
      </c>
      <c r="G35" s="217"/>
      <c r="H35" s="76">
        <v>0</v>
      </c>
      <c r="I35" s="217"/>
      <c r="J35" s="76">
        <v>0</v>
      </c>
      <c r="K35" s="217"/>
      <c r="L35" s="76">
        <v>0</v>
      </c>
      <c r="M35" s="52"/>
      <c r="N35" s="76">
        <v>0</v>
      </c>
      <c r="P35" s="76">
        <v>27368</v>
      </c>
      <c r="Q35" s="52"/>
      <c r="R35" s="76">
        <v>27444</v>
      </c>
      <c r="S35" s="52"/>
      <c r="T35" s="76">
        <v>26604</v>
      </c>
      <c r="U35" s="85"/>
      <c r="V35" s="85"/>
      <c r="W35" s="217"/>
      <c r="X35" s="76">
        <v>0</v>
      </c>
      <c r="Y35" s="52"/>
      <c r="Z35" s="76">
        <v>0</v>
      </c>
      <c r="AA35" s="217"/>
      <c r="AB35" s="76">
        <v>0</v>
      </c>
      <c r="AC35" s="217"/>
      <c r="AD35" s="76">
        <v>0</v>
      </c>
      <c r="AE35" s="217"/>
      <c r="AF35" s="76">
        <v>0</v>
      </c>
      <c r="AG35" s="52"/>
      <c r="AH35" s="76">
        <v>0</v>
      </c>
      <c r="AJ35" s="76">
        <v>27368</v>
      </c>
      <c r="AK35" s="52"/>
      <c r="AL35" s="76">
        <v>27444</v>
      </c>
      <c r="AM35" s="52"/>
      <c r="AN35" s="76">
        <v>26604</v>
      </c>
      <c r="AO35" s="52"/>
      <c r="AP35" s="76">
        <v>25345</v>
      </c>
      <c r="AQ35" s="85"/>
      <c r="AR35" s="76">
        <v>24177</v>
      </c>
      <c r="AS35" s="85"/>
      <c r="AT35" s="76">
        <v>24271</v>
      </c>
      <c r="AU35" s="85"/>
      <c r="AV35" s="76">
        <v>20049</v>
      </c>
      <c r="AW35" s="85"/>
      <c r="AX35" s="76">
        <v>18349</v>
      </c>
      <c r="AY35" s="85"/>
      <c r="AZ35" s="76">
        <v>17852</v>
      </c>
      <c r="BA35" s="85"/>
      <c r="BB35" s="76">
        <v>17096</v>
      </c>
      <c r="BC35" s="85"/>
      <c r="BD35" s="76">
        <v>16630</v>
      </c>
      <c r="BE35" s="85"/>
      <c r="BF35" s="76">
        <v>15923</v>
      </c>
      <c r="BG35" s="85"/>
      <c r="BH35" s="76">
        <v>15352</v>
      </c>
      <c r="BI35" s="85"/>
    </row>
    <row r="36" spans="1:61" ht="15.6" thickBot="1">
      <c r="A36" s="86" t="s">
        <v>224</v>
      </c>
      <c r="D36" s="69">
        <v>31345</v>
      </c>
      <c r="E36" s="52"/>
      <c r="F36" s="69">
        <v>20565</v>
      </c>
      <c r="H36" s="69">
        <v>21170</v>
      </c>
      <c r="J36" s="69">
        <v>16299</v>
      </c>
      <c r="L36" s="69">
        <v>20062</v>
      </c>
      <c r="M36" s="52"/>
      <c r="N36" s="69">
        <v>29237</v>
      </c>
      <c r="O36" s="219"/>
      <c r="P36" s="69">
        <v>32821</v>
      </c>
      <c r="Q36" s="52"/>
      <c r="R36" s="69">
        <v>38929</v>
      </c>
      <c r="S36" s="52"/>
      <c r="T36" s="69">
        <v>37237</v>
      </c>
      <c r="U36" s="85"/>
      <c r="V36" s="85"/>
      <c r="X36" s="69">
        <v>18662</v>
      </c>
      <c r="Y36" s="52"/>
      <c r="Z36" s="69">
        <v>20565</v>
      </c>
      <c r="AB36" s="69">
        <v>21170</v>
      </c>
      <c r="AD36" s="69">
        <v>19799</v>
      </c>
      <c r="AF36" s="69">
        <v>20062</v>
      </c>
      <c r="AG36" s="52"/>
      <c r="AH36" s="69">
        <v>29237</v>
      </c>
      <c r="AI36" s="219"/>
      <c r="AJ36" s="69">
        <v>32821</v>
      </c>
      <c r="AK36" s="52"/>
      <c r="AL36" s="69">
        <v>38929</v>
      </c>
      <c r="AM36" s="52"/>
      <c r="AN36" s="69">
        <v>37237</v>
      </c>
      <c r="AO36" s="52"/>
      <c r="AP36" s="69">
        <v>36490</v>
      </c>
      <c r="AQ36" s="85"/>
      <c r="AR36" s="69">
        <v>36691</v>
      </c>
      <c r="AS36" s="85"/>
      <c r="AT36" s="69">
        <v>36101</v>
      </c>
      <c r="AU36" s="85"/>
      <c r="AV36" s="69">
        <v>38042</v>
      </c>
      <c r="AW36" s="85"/>
      <c r="AX36" s="69">
        <v>39952</v>
      </c>
      <c r="AY36" s="85"/>
      <c r="AZ36" s="69">
        <v>39713</v>
      </c>
      <c r="BA36" s="85"/>
      <c r="BB36" s="69">
        <v>34778</v>
      </c>
      <c r="BC36" s="85"/>
      <c r="BD36" s="69">
        <v>114346</v>
      </c>
      <c r="BE36" s="85"/>
      <c r="BF36" s="69">
        <v>144828</v>
      </c>
      <c r="BG36" s="85"/>
      <c r="BH36" s="69">
        <v>138664</v>
      </c>
      <c r="BI36" s="85"/>
    </row>
    <row r="37" spans="1:61">
      <c r="A37" s="203" t="s">
        <v>225</v>
      </c>
      <c r="C37" s="217"/>
      <c r="D37" s="156">
        <v>436467</v>
      </c>
      <c r="E37" s="52"/>
      <c r="F37" s="156">
        <v>373760</v>
      </c>
      <c r="G37" s="217"/>
      <c r="H37" s="156">
        <v>348655</v>
      </c>
      <c r="I37" s="217"/>
      <c r="J37" s="156">
        <v>428954</v>
      </c>
      <c r="K37" s="217"/>
      <c r="L37" s="156">
        <v>373448</v>
      </c>
      <c r="M37" s="52"/>
      <c r="N37" s="156">
        <v>432722</v>
      </c>
      <c r="P37" s="156">
        <v>417622</v>
      </c>
      <c r="Q37" s="220"/>
      <c r="R37" s="156">
        <v>434875</v>
      </c>
      <c r="S37" s="220"/>
      <c r="T37" s="156">
        <v>401313</v>
      </c>
      <c r="U37" s="85"/>
      <c r="V37" s="85"/>
      <c r="W37" s="217"/>
      <c r="X37" s="156">
        <f>SUM(X25:X36)</f>
        <v>386370</v>
      </c>
      <c r="Y37" s="52"/>
      <c r="Z37" s="156">
        <f>SUM(Z25:Z36)</f>
        <v>417943</v>
      </c>
      <c r="AA37" s="217"/>
      <c r="AB37" s="156">
        <v>384608</v>
      </c>
      <c r="AC37" s="217"/>
      <c r="AD37" s="156">
        <v>474108</v>
      </c>
      <c r="AE37" s="217"/>
      <c r="AF37" s="156">
        <v>415835</v>
      </c>
      <c r="AG37" s="52"/>
      <c r="AH37" s="156">
        <v>479325</v>
      </c>
      <c r="AJ37" s="156">
        <v>464914</v>
      </c>
      <c r="AK37" s="220"/>
      <c r="AL37" s="156">
        <v>486811</v>
      </c>
      <c r="AM37" s="220"/>
      <c r="AN37" s="156">
        <v>452166</v>
      </c>
      <c r="AO37" s="52"/>
      <c r="AP37" s="156">
        <v>465981</v>
      </c>
      <c r="AQ37" s="85"/>
      <c r="AR37" s="156">
        <v>430692</v>
      </c>
      <c r="AS37" s="85"/>
      <c r="AT37" s="156">
        <v>441343</v>
      </c>
      <c r="AU37" s="85"/>
      <c r="AV37" s="156">
        <v>390809</v>
      </c>
      <c r="AW37" s="85"/>
      <c r="AX37" s="156">
        <v>454739</v>
      </c>
      <c r="AY37" s="85"/>
      <c r="AZ37" s="156">
        <v>419612</v>
      </c>
      <c r="BA37" s="85"/>
      <c r="BB37" s="156">
        <v>415626</v>
      </c>
      <c r="BC37" s="85"/>
      <c r="BD37" s="156">
        <v>474047</v>
      </c>
      <c r="BE37" s="85"/>
      <c r="BF37" s="156">
        <v>499893</v>
      </c>
      <c r="BG37" s="85"/>
      <c r="BH37" s="156">
        <v>514960</v>
      </c>
      <c r="BI37" s="85"/>
    </row>
    <row r="38" spans="1:61">
      <c r="A38" s="86" t="s">
        <v>226</v>
      </c>
      <c r="D38" s="52">
        <v>1306423</v>
      </c>
      <c r="E38" s="52"/>
      <c r="F38" s="52">
        <v>1276094</v>
      </c>
      <c r="H38" s="52">
        <v>1277029</v>
      </c>
      <c r="J38" s="52">
        <v>1281697</v>
      </c>
      <c r="L38" s="52">
        <v>1307884</v>
      </c>
      <c r="M38" s="52"/>
      <c r="N38" s="52">
        <v>1306423</v>
      </c>
      <c r="O38" s="219"/>
      <c r="P38" s="52">
        <v>1336152</v>
      </c>
      <c r="Q38" s="52"/>
      <c r="R38" s="52">
        <v>1331898</v>
      </c>
      <c r="S38" s="52"/>
      <c r="T38" s="52">
        <v>1367583</v>
      </c>
      <c r="U38" s="85"/>
      <c r="V38" s="85"/>
      <c r="X38" s="52">
        <v>1278306</v>
      </c>
      <c r="Y38" s="52"/>
      <c r="Z38" s="52">
        <v>1276094</v>
      </c>
      <c r="AB38" s="52">
        <v>1277029</v>
      </c>
      <c r="AD38" s="52">
        <v>1278197</v>
      </c>
      <c r="AF38" s="52">
        <v>1307884</v>
      </c>
      <c r="AG38" s="52"/>
      <c r="AH38" s="52">
        <v>1306423</v>
      </c>
      <c r="AI38" s="219"/>
      <c r="AJ38" s="52">
        <v>1336152</v>
      </c>
      <c r="AK38" s="52"/>
      <c r="AL38" s="52">
        <v>1331898</v>
      </c>
      <c r="AM38" s="52"/>
      <c r="AN38" s="52">
        <v>1367583</v>
      </c>
      <c r="AO38" s="52"/>
      <c r="AP38" s="52">
        <v>1398385</v>
      </c>
      <c r="AQ38" s="85"/>
      <c r="AR38" s="52">
        <v>1520619</v>
      </c>
      <c r="AS38" s="85"/>
      <c r="AT38" s="52">
        <v>1493775</v>
      </c>
      <c r="AU38" s="85"/>
      <c r="AV38" s="52">
        <v>1491969</v>
      </c>
      <c r="AW38" s="85"/>
      <c r="AX38" s="52">
        <v>1498004</v>
      </c>
      <c r="AY38" s="85"/>
      <c r="AZ38" s="52">
        <v>1499031</v>
      </c>
      <c r="BA38" s="85"/>
      <c r="BB38" s="52">
        <v>1497063</v>
      </c>
      <c r="BC38" s="85"/>
      <c r="BD38" s="52">
        <v>1326579</v>
      </c>
      <c r="BE38" s="85"/>
      <c r="BF38" s="52">
        <v>1104399</v>
      </c>
      <c r="BG38" s="85"/>
      <c r="BH38" s="52">
        <v>1068873</v>
      </c>
      <c r="BI38" s="85"/>
    </row>
    <row r="39" spans="1:61">
      <c r="A39" s="154" t="s">
        <v>227</v>
      </c>
      <c r="D39" s="76">
        <v>26738</v>
      </c>
      <c r="E39" s="52"/>
      <c r="F39" s="76">
        <v>25958</v>
      </c>
      <c r="H39" s="76">
        <v>26474</v>
      </c>
      <c r="J39" s="76">
        <v>25193</v>
      </c>
      <c r="L39" s="76">
        <v>22945</v>
      </c>
      <c r="M39" s="52"/>
      <c r="N39" s="76">
        <v>26738</v>
      </c>
      <c r="P39" s="76">
        <v>27231</v>
      </c>
      <c r="Q39" s="52"/>
      <c r="R39" s="76">
        <v>25772</v>
      </c>
      <c r="S39" s="52"/>
      <c r="T39" s="76">
        <v>24159</v>
      </c>
      <c r="X39" s="76">
        <v>25242</v>
      </c>
      <c r="Y39" s="52"/>
      <c r="Z39" s="76">
        <v>25958</v>
      </c>
      <c r="AB39" s="76">
        <v>26474</v>
      </c>
      <c r="AD39" s="76">
        <v>25193</v>
      </c>
      <c r="AF39" s="76">
        <v>22945</v>
      </c>
      <c r="AG39" s="52"/>
      <c r="AH39" s="76">
        <v>26738</v>
      </c>
      <c r="AJ39" s="76">
        <v>27231</v>
      </c>
      <c r="AK39" s="52"/>
      <c r="AL39" s="76">
        <v>25772</v>
      </c>
      <c r="AM39" s="52"/>
      <c r="AN39" s="76">
        <v>24159</v>
      </c>
      <c r="AO39" s="52"/>
      <c r="AP39" s="76">
        <v>20272</v>
      </c>
      <c r="AR39" s="76">
        <v>16954</v>
      </c>
      <c r="AT39" s="76">
        <v>14437</v>
      </c>
      <c r="AV39" s="76">
        <v>13448</v>
      </c>
      <c r="AX39" s="76">
        <v>13287</v>
      </c>
      <c r="AZ39" s="76">
        <v>11401</v>
      </c>
      <c r="BB39" s="76">
        <v>11884</v>
      </c>
      <c r="BD39" s="76">
        <v>10351</v>
      </c>
      <c r="BF39" s="76">
        <v>9156</v>
      </c>
      <c r="BH39" s="76">
        <v>8161</v>
      </c>
    </row>
    <row r="40" spans="1:61">
      <c r="A40" s="86" t="s">
        <v>313</v>
      </c>
      <c r="D40" s="52">
        <v>25269</v>
      </c>
      <c r="E40" s="52"/>
      <c r="F40" s="52">
        <v>25496</v>
      </c>
      <c r="H40" s="52">
        <v>26081</v>
      </c>
      <c r="J40" s="52">
        <v>30471</v>
      </c>
      <c r="L40" s="52">
        <v>30376</v>
      </c>
      <c r="M40" s="52"/>
      <c r="N40" s="52">
        <v>25269</v>
      </c>
      <c r="O40" s="219"/>
      <c r="P40" s="52">
        <v>25514</v>
      </c>
      <c r="Q40" s="52"/>
      <c r="R40" s="52">
        <v>24866</v>
      </c>
      <c r="S40" s="52"/>
      <c r="T40" s="52">
        <v>26667</v>
      </c>
      <c r="U40" s="85"/>
      <c r="V40" s="85"/>
      <c r="X40" s="52">
        <v>29717</v>
      </c>
      <c r="Y40" s="52"/>
      <c r="Z40" s="52">
        <v>25496</v>
      </c>
      <c r="AB40" s="52">
        <v>28540</v>
      </c>
      <c r="AD40" s="52">
        <v>32967</v>
      </c>
      <c r="AF40" s="52">
        <v>32887</v>
      </c>
      <c r="AG40" s="52"/>
      <c r="AH40" s="52">
        <v>27641</v>
      </c>
      <c r="AI40" s="219"/>
      <c r="AJ40" s="52">
        <v>27730</v>
      </c>
      <c r="AK40" s="52"/>
      <c r="AL40" s="52">
        <v>27141</v>
      </c>
      <c r="AM40" s="52"/>
      <c r="AN40" s="52">
        <v>28850</v>
      </c>
      <c r="AO40" s="52"/>
      <c r="AP40" s="52">
        <v>25681</v>
      </c>
      <c r="AQ40" s="85"/>
      <c r="AR40" s="52">
        <v>28600</v>
      </c>
      <c r="AS40" s="85"/>
      <c r="AT40" s="52">
        <v>23881</v>
      </c>
      <c r="AU40" s="85"/>
      <c r="AV40" s="52">
        <v>24885</v>
      </c>
      <c r="AW40" s="85"/>
      <c r="AX40" s="52">
        <v>35515</v>
      </c>
      <c r="AY40" s="85"/>
      <c r="AZ40" s="52">
        <v>35335</v>
      </c>
      <c r="BA40" s="85"/>
      <c r="BB40" s="52">
        <v>34885</v>
      </c>
      <c r="BC40" s="85"/>
      <c r="BD40" s="52">
        <v>33812</v>
      </c>
      <c r="BE40" s="85"/>
      <c r="BF40" s="52">
        <v>28383</v>
      </c>
      <c r="BG40" s="85"/>
      <c r="BH40" s="52">
        <v>27128</v>
      </c>
      <c r="BI40" s="85"/>
    </row>
    <row r="41" spans="1:61">
      <c r="A41" s="154" t="s">
        <v>49</v>
      </c>
      <c r="D41" s="76">
        <v>9296</v>
      </c>
      <c r="E41" s="52"/>
      <c r="F41" s="76">
        <v>5362</v>
      </c>
      <c r="H41" s="76">
        <v>5478</v>
      </c>
      <c r="J41" s="76">
        <v>5016</v>
      </c>
      <c r="L41" s="76">
        <v>2115</v>
      </c>
      <c r="M41" s="52"/>
      <c r="N41" s="76">
        <v>11212</v>
      </c>
      <c r="P41" s="76">
        <v>12439</v>
      </c>
      <c r="Q41" s="52"/>
      <c r="R41" s="76">
        <v>15896</v>
      </c>
      <c r="S41" s="52"/>
      <c r="T41" s="76">
        <v>12677</v>
      </c>
      <c r="U41" s="85"/>
      <c r="V41" s="85"/>
      <c r="X41" s="76">
        <v>35124</v>
      </c>
      <c r="Y41" s="52"/>
      <c r="Z41" s="76">
        <v>5362</v>
      </c>
      <c r="AB41" s="76">
        <v>5478</v>
      </c>
      <c r="AD41" s="76">
        <v>5016</v>
      </c>
      <c r="AF41" s="76">
        <v>2115</v>
      </c>
      <c r="AG41" s="52"/>
      <c r="AH41" s="76">
        <v>11214</v>
      </c>
      <c r="AJ41" s="76">
        <v>12441</v>
      </c>
      <c r="AK41" s="52"/>
      <c r="AL41" s="76">
        <v>15898</v>
      </c>
      <c r="AM41" s="52"/>
      <c r="AN41" s="76">
        <v>12679</v>
      </c>
      <c r="AO41" s="52"/>
      <c r="AP41" s="76">
        <v>7996</v>
      </c>
      <c r="AQ41" s="85"/>
      <c r="AR41" s="76">
        <v>7473</v>
      </c>
      <c r="AS41" s="85"/>
      <c r="AT41" s="76">
        <v>7685</v>
      </c>
      <c r="AU41" s="85"/>
      <c r="AV41" s="76">
        <v>7682</v>
      </c>
      <c r="AW41" s="85"/>
      <c r="AX41" s="76">
        <v>9569</v>
      </c>
      <c r="AY41" s="85"/>
      <c r="AZ41" s="76">
        <v>9154</v>
      </c>
      <c r="BA41" s="85"/>
      <c r="BB41" s="76">
        <v>10331</v>
      </c>
      <c r="BC41" s="85"/>
      <c r="BD41" s="76">
        <v>8963</v>
      </c>
      <c r="BE41" s="85"/>
      <c r="BF41" s="76">
        <v>11594</v>
      </c>
      <c r="BG41" s="85"/>
      <c r="BH41" s="76">
        <v>12238</v>
      </c>
      <c r="BI41" s="85"/>
    </row>
    <row r="42" spans="1:61">
      <c r="A42" s="86" t="s">
        <v>206</v>
      </c>
      <c r="D42" s="52">
        <v>3024</v>
      </c>
      <c r="E42" s="52"/>
      <c r="F42" s="52">
        <v>3470</v>
      </c>
      <c r="H42" s="52">
        <v>3470</v>
      </c>
      <c r="J42" s="52">
        <v>3470</v>
      </c>
      <c r="L42" s="52">
        <v>3470</v>
      </c>
      <c r="M42" s="52"/>
      <c r="N42" s="52">
        <v>3024</v>
      </c>
      <c r="O42" s="219"/>
      <c r="P42" s="52">
        <v>3158</v>
      </c>
      <c r="Q42" s="52"/>
      <c r="R42" s="52">
        <v>2842</v>
      </c>
      <c r="S42" s="52"/>
      <c r="T42" s="52">
        <v>2892</v>
      </c>
      <c r="U42" s="85"/>
      <c r="V42" s="85"/>
      <c r="X42" s="52">
        <v>3063</v>
      </c>
      <c r="Y42" s="52"/>
      <c r="Z42" s="52">
        <v>3470</v>
      </c>
      <c r="AB42" s="52">
        <v>3470</v>
      </c>
      <c r="AD42" s="52">
        <v>3470</v>
      </c>
      <c r="AF42" s="52">
        <v>3470</v>
      </c>
      <c r="AG42" s="52"/>
      <c r="AH42" s="52">
        <v>3024</v>
      </c>
      <c r="AI42" s="219"/>
      <c r="AJ42" s="52">
        <v>3158</v>
      </c>
      <c r="AK42" s="52"/>
      <c r="AL42" s="52">
        <v>2842</v>
      </c>
      <c r="AM42" s="52"/>
      <c r="AN42" s="52">
        <v>2892</v>
      </c>
      <c r="AO42" s="52"/>
      <c r="AP42" s="52">
        <v>2806</v>
      </c>
      <c r="AQ42" s="85"/>
      <c r="AR42" s="52">
        <v>2795</v>
      </c>
      <c r="AS42" s="85"/>
      <c r="AT42" s="52">
        <v>2808</v>
      </c>
      <c r="AU42" s="85"/>
      <c r="AV42" s="52">
        <v>2808</v>
      </c>
      <c r="AW42" s="85"/>
      <c r="AX42" s="52">
        <v>2759</v>
      </c>
      <c r="AY42" s="85"/>
      <c r="AZ42" s="52">
        <v>2260</v>
      </c>
      <c r="BA42" s="85"/>
      <c r="BB42" s="52">
        <v>2283</v>
      </c>
      <c r="BC42" s="85"/>
      <c r="BD42" s="52">
        <v>2306</v>
      </c>
      <c r="BE42" s="85"/>
      <c r="BF42" s="52">
        <v>3201</v>
      </c>
      <c r="BG42" s="85"/>
      <c r="BH42" s="52">
        <v>3189</v>
      </c>
      <c r="BI42" s="85"/>
    </row>
    <row r="43" spans="1:61">
      <c r="A43" s="154" t="s">
        <v>228</v>
      </c>
      <c r="D43" s="76"/>
      <c r="E43" s="52"/>
      <c r="F43" s="76"/>
      <c r="H43" s="76"/>
      <c r="J43" s="76"/>
      <c r="L43" s="76"/>
      <c r="M43" s="52"/>
      <c r="N43" s="76">
        <v>0</v>
      </c>
      <c r="O43" s="219"/>
      <c r="P43" s="76">
        <v>78290</v>
      </c>
      <c r="Q43" s="52"/>
      <c r="R43" s="76">
        <v>74290</v>
      </c>
      <c r="S43" s="52"/>
      <c r="T43" s="76">
        <v>71661</v>
      </c>
      <c r="U43" s="85"/>
      <c r="V43" s="85"/>
      <c r="X43" s="76">
        <v>0</v>
      </c>
      <c r="Y43" s="52"/>
      <c r="Z43" s="76">
        <v>0</v>
      </c>
      <c r="AB43" s="76">
        <v>0</v>
      </c>
      <c r="AD43" s="76">
        <v>0</v>
      </c>
      <c r="AF43" s="76">
        <v>0</v>
      </c>
      <c r="AG43" s="52"/>
      <c r="AH43" s="76">
        <v>0</v>
      </c>
      <c r="AI43" s="219"/>
      <c r="AJ43" s="76">
        <v>78290</v>
      </c>
      <c r="AK43" s="52"/>
      <c r="AL43" s="76">
        <v>74290</v>
      </c>
      <c r="AM43" s="52"/>
      <c r="AN43" s="76">
        <v>71661</v>
      </c>
      <c r="AO43" s="52"/>
      <c r="AP43" s="76">
        <v>73282</v>
      </c>
      <c r="AQ43" s="85"/>
      <c r="AR43" s="76">
        <v>66848</v>
      </c>
      <c r="AS43" s="85"/>
      <c r="AT43" s="76">
        <v>71661</v>
      </c>
      <c r="AU43" s="85"/>
      <c r="AV43" s="76">
        <v>50085</v>
      </c>
      <c r="AW43" s="85"/>
      <c r="AX43" s="76">
        <v>56814</v>
      </c>
      <c r="AY43" s="85"/>
      <c r="AZ43" s="76">
        <v>54929</v>
      </c>
      <c r="BA43" s="85"/>
      <c r="BB43" s="76">
        <v>49391</v>
      </c>
      <c r="BC43" s="85"/>
      <c r="BD43" s="76">
        <v>45768</v>
      </c>
      <c r="BE43" s="85"/>
      <c r="BF43" s="76">
        <v>41170</v>
      </c>
      <c r="BG43" s="85"/>
      <c r="BH43" s="76">
        <v>38779</v>
      </c>
      <c r="BI43" s="85"/>
    </row>
    <row r="44" spans="1:61" ht="15.6" thickBot="1">
      <c r="A44" s="86" t="s">
        <v>50</v>
      </c>
      <c r="D44" s="52">
        <v>15401</v>
      </c>
      <c r="E44" s="52"/>
      <c r="F44" s="52">
        <v>14704</v>
      </c>
      <c r="H44" s="52">
        <v>13879</v>
      </c>
      <c r="J44" s="52">
        <v>16208</v>
      </c>
      <c r="L44" s="52">
        <v>15307</v>
      </c>
      <c r="M44" s="52"/>
      <c r="N44" s="52">
        <v>15400</v>
      </c>
      <c r="P44" s="52">
        <v>6747</v>
      </c>
      <c r="Q44" s="52"/>
      <c r="R44" s="52">
        <v>7882</v>
      </c>
      <c r="S44" s="52"/>
      <c r="T44" s="52">
        <v>7866</v>
      </c>
      <c r="U44" s="85"/>
      <c r="V44" s="85"/>
      <c r="X44" s="52">
        <v>15811</v>
      </c>
      <c r="Y44" s="52"/>
      <c r="Z44" s="52">
        <v>14704</v>
      </c>
      <c r="AB44" s="52">
        <v>13879</v>
      </c>
      <c r="AD44" s="52">
        <v>16208</v>
      </c>
      <c r="AF44" s="52">
        <v>15307</v>
      </c>
      <c r="AG44" s="52"/>
      <c r="AH44" s="52">
        <v>14717</v>
      </c>
      <c r="AJ44" s="52">
        <v>6747</v>
      </c>
      <c r="AK44" s="52"/>
      <c r="AL44" s="52">
        <v>7882</v>
      </c>
      <c r="AM44" s="52"/>
      <c r="AN44" s="52">
        <v>7866</v>
      </c>
      <c r="AO44" s="52"/>
      <c r="AP44" s="52">
        <v>6962</v>
      </c>
      <c r="AQ44" s="85"/>
      <c r="AR44" s="52">
        <v>7508</v>
      </c>
      <c r="AS44" s="85"/>
      <c r="AT44" s="52">
        <v>12807</v>
      </c>
      <c r="AU44" s="85"/>
      <c r="AV44" s="52">
        <v>16202</v>
      </c>
      <c r="AW44" s="85"/>
      <c r="AX44" s="52">
        <v>13624</v>
      </c>
      <c r="AY44" s="85"/>
      <c r="AZ44" s="52">
        <v>13336</v>
      </c>
      <c r="BA44" s="85"/>
      <c r="BB44" s="52">
        <v>12458</v>
      </c>
      <c r="BC44" s="85"/>
      <c r="BD44" s="52">
        <v>11957</v>
      </c>
      <c r="BE44" s="85"/>
      <c r="BF44" s="52">
        <v>5999</v>
      </c>
      <c r="BG44" s="85"/>
      <c r="BH44" s="52">
        <v>5373</v>
      </c>
      <c r="BI44" s="85"/>
    </row>
    <row r="45" spans="1:61" ht="15.6" thickBot="1">
      <c r="A45" s="178" t="s">
        <v>53</v>
      </c>
      <c r="C45" s="8" t="s">
        <v>6</v>
      </c>
      <c r="D45" s="179">
        <v>1822618</v>
      </c>
      <c r="E45" s="220"/>
      <c r="F45" s="179">
        <v>1724844</v>
      </c>
      <c r="G45" s="8" t="s">
        <v>6</v>
      </c>
      <c r="H45" s="179">
        <v>1701066</v>
      </c>
      <c r="I45" s="8" t="s">
        <v>6</v>
      </c>
      <c r="J45" s="179">
        <v>1791009</v>
      </c>
      <c r="K45" s="8" t="s">
        <v>6</v>
      </c>
      <c r="L45" s="179">
        <v>1755545</v>
      </c>
      <c r="M45" s="220"/>
      <c r="N45" s="179">
        <v>1820788</v>
      </c>
      <c r="P45" s="179">
        <v>1907153</v>
      </c>
      <c r="Q45" s="220"/>
      <c r="R45" s="179">
        <v>1918321</v>
      </c>
      <c r="S45" s="220"/>
      <c r="T45" s="179">
        <v>1914818</v>
      </c>
      <c r="U45" s="85"/>
      <c r="V45" s="85"/>
      <c r="W45" s="8" t="s">
        <v>6</v>
      </c>
      <c r="X45" s="179">
        <f>SUM(X37:X44)</f>
        <v>1773633</v>
      </c>
      <c r="Y45" s="220"/>
      <c r="Z45" s="179">
        <f>SUM(Z37:Z44)</f>
        <v>1769027</v>
      </c>
      <c r="AA45" s="8" t="s">
        <v>6</v>
      </c>
      <c r="AB45" s="179">
        <v>1739478</v>
      </c>
      <c r="AC45" s="8" t="s">
        <v>6</v>
      </c>
      <c r="AD45" s="179">
        <v>1835159</v>
      </c>
      <c r="AE45" s="8" t="s">
        <v>6</v>
      </c>
      <c r="AF45" s="179">
        <v>1800443</v>
      </c>
      <c r="AG45" s="220"/>
      <c r="AH45" s="179">
        <v>1869082</v>
      </c>
      <c r="AJ45" s="179">
        <v>1956663</v>
      </c>
      <c r="AK45" s="220"/>
      <c r="AL45" s="179">
        <v>1972534</v>
      </c>
      <c r="AM45" s="220"/>
      <c r="AN45" s="179">
        <v>1967856</v>
      </c>
      <c r="AO45" s="220"/>
      <c r="AP45" s="179">
        <v>2001365</v>
      </c>
      <c r="AQ45" s="85"/>
      <c r="AR45" s="179">
        <v>2081489</v>
      </c>
      <c r="AS45" s="85"/>
      <c r="AT45" s="179">
        <v>2068397</v>
      </c>
      <c r="AU45" s="85"/>
      <c r="AV45" s="179">
        <v>1997888</v>
      </c>
      <c r="AW45" s="85"/>
      <c r="AX45" s="179">
        <v>2084311</v>
      </c>
      <c r="AY45" s="85"/>
      <c r="AZ45" s="179">
        <v>2045058</v>
      </c>
      <c r="BA45" s="85"/>
      <c r="BB45" s="179">
        <v>2033921</v>
      </c>
      <c r="BC45" s="85"/>
      <c r="BD45" s="179">
        <v>1913783</v>
      </c>
      <c r="BE45" s="85"/>
      <c r="BF45" s="179">
        <v>1703795</v>
      </c>
      <c r="BG45" s="85"/>
      <c r="BH45" s="179">
        <v>1678701</v>
      </c>
      <c r="BI45" s="85"/>
    </row>
    <row r="46" spans="1:61" ht="15.6" thickTop="1">
      <c r="A46" s="86"/>
      <c r="D46" s="220"/>
      <c r="E46" s="220"/>
      <c r="F46" s="220"/>
      <c r="H46" s="52"/>
      <c r="J46" s="52"/>
      <c r="L46" s="220"/>
      <c r="M46" s="220"/>
      <c r="N46" s="220"/>
      <c r="P46" s="52"/>
      <c r="Q46" s="52"/>
      <c r="R46" s="52"/>
      <c r="S46" s="52"/>
      <c r="T46" s="52"/>
      <c r="U46" s="85"/>
      <c r="V46" s="85"/>
      <c r="X46" s="220"/>
      <c r="Y46" s="220"/>
      <c r="Z46" s="220"/>
      <c r="AB46" s="220"/>
      <c r="AD46" s="220"/>
      <c r="AF46" s="220"/>
      <c r="AG46" s="220"/>
      <c r="AH46" s="220"/>
      <c r="AJ46" s="220"/>
      <c r="AK46" s="52"/>
      <c r="AL46" s="220"/>
      <c r="AM46" s="52"/>
      <c r="AN46" s="220"/>
      <c r="AO46" s="220"/>
      <c r="AP46" s="220"/>
      <c r="AQ46" s="85"/>
      <c r="AR46" s="220"/>
      <c r="AS46" s="85"/>
      <c r="AT46" s="220"/>
      <c r="AU46" s="85"/>
      <c r="AV46" s="220"/>
      <c r="AW46" s="85"/>
      <c r="AX46" s="220"/>
      <c r="AY46" s="85"/>
      <c r="AZ46" s="220"/>
      <c r="BA46" s="85"/>
      <c r="BB46" s="220"/>
      <c r="BC46" s="85"/>
      <c r="BD46" s="220"/>
      <c r="BE46" s="85"/>
      <c r="BF46" s="220"/>
      <c r="BG46" s="85"/>
      <c r="BH46" s="220"/>
      <c r="BI46" s="85"/>
    </row>
    <row r="47" spans="1:61">
      <c r="A47" s="154" t="s">
        <v>54</v>
      </c>
      <c r="D47" s="76"/>
      <c r="E47" s="52"/>
      <c r="F47" s="76"/>
      <c r="H47" s="76"/>
      <c r="J47" s="76"/>
      <c r="L47" s="76"/>
      <c r="M47" s="52"/>
      <c r="N47" s="76"/>
      <c r="O47" s="219"/>
      <c r="P47" s="76"/>
      <c r="Q47" s="52"/>
      <c r="R47" s="76"/>
      <c r="S47" s="52"/>
      <c r="T47" s="76"/>
      <c r="U47" s="85"/>
      <c r="V47" s="85"/>
      <c r="X47" s="76"/>
      <c r="Y47" s="52"/>
      <c r="Z47" s="76"/>
      <c r="AB47" s="76"/>
      <c r="AD47" s="76"/>
      <c r="AF47" s="76"/>
      <c r="AG47" s="52"/>
      <c r="AH47" s="76"/>
      <c r="AI47" s="219"/>
      <c r="AJ47" s="76"/>
      <c r="AK47" s="52"/>
      <c r="AL47" s="76"/>
      <c r="AM47" s="52"/>
      <c r="AN47" s="76"/>
      <c r="AO47" s="52"/>
      <c r="AP47" s="76"/>
      <c r="AQ47" s="85"/>
      <c r="AR47" s="76"/>
      <c r="AS47" s="85"/>
      <c r="AT47" s="76"/>
      <c r="AU47" s="85"/>
      <c r="AV47" s="76"/>
      <c r="AW47" s="85"/>
      <c r="AX47" s="76"/>
      <c r="AY47" s="85"/>
      <c r="AZ47" s="76"/>
      <c r="BA47" s="85"/>
      <c r="BB47" s="76"/>
      <c r="BC47" s="85"/>
      <c r="BD47" s="76"/>
      <c r="BE47" s="85"/>
      <c r="BF47" s="76"/>
      <c r="BG47" s="85"/>
      <c r="BH47" s="76"/>
      <c r="BI47" s="85"/>
    </row>
    <row r="48" spans="1:61">
      <c r="A48" s="222" t="s">
        <v>51</v>
      </c>
      <c r="D48" s="52">
        <v>15</v>
      </c>
      <c r="E48" s="52"/>
      <c r="F48" s="52">
        <v>15</v>
      </c>
      <c r="H48" s="52">
        <v>15</v>
      </c>
      <c r="J48" s="52">
        <v>15</v>
      </c>
      <c r="L48" s="52">
        <v>15</v>
      </c>
      <c r="M48" s="52"/>
      <c r="N48" s="52">
        <v>15</v>
      </c>
      <c r="P48" s="52">
        <v>15</v>
      </c>
      <c r="Q48" s="52"/>
      <c r="R48" s="52">
        <v>15</v>
      </c>
      <c r="S48" s="52"/>
      <c r="T48" s="52">
        <v>15</v>
      </c>
      <c r="X48" s="52">
        <v>15</v>
      </c>
      <c r="Y48" s="52"/>
      <c r="Z48" s="52">
        <v>15</v>
      </c>
      <c r="AB48" s="52">
        <v>15</v>
      </c>
      <c r="AD48" s="52">
        <v>15</v>
      </c>
      <c r="AF48" s="52">
        <v>15</v>
      </c>
      <c r="AG48" s="52"/>
      <c r="AH48" s="52">
        <v>15</v>
      </c>
      <c r="AJ48" s="52">
        <v>15</v>
      </c>
      <c r="AK48" s="52"/>
      <c r="AL48" s="52">
        <v>15</v>
      </c>
      <c r="AM48" s="52"/>
      <c r="AN48" s="52">
        <v>15</v>
      </c>
      <c r="AO48" s="52"/>
      <c r="AP48" s="52">
        <v>15</v>
      </c>
      <c r="AR48" s="52">
        <v>15</v>
      </c>
      <c r="AT48" s="52">
        <v>15</v>
      </c>
      <c r="AV48" s="52">
        <v>15</v>
      </c>
      <c r="AX48" s="52">
        <v>15</v>
      </c>
      <c r="AZ48" s="52">
        <v>16</v>
      </c>
      <c r="BB48" s="52">
        <v>17</v>
      </c>
      <c r="BD48" s="52">
        <v>26</v>
      </c>
      <c r="BF48" s="52">
        <v>37</v>
      </c>
      <c r="BH48" s="52">
        <v>59</v>
      </c>
    </row>
    <row r="49" spans="1:61">
      <c r="A49" s="154" t="s">
        <v>52</v>
      </c>
      <c r="D49" s="76"/>
      <c r="E49" s="52"/>
      <c r="F49" s="76"/>
      <c r="H49" s="76"/>
      <c r="J49" s="76"/>
      <c r="L49" s="76"/>
      <c r="M49" s="52"/>
      <c r="N49" s="76"/>
      <c r="O49" s="219"/>
      <c r="P49" s="76"/>
      <c r="Q49" s="52"/>
      <c r="R49" s="76"/>
      <c r="S49" s="52"/>
      <c r="T49" s="76"/>
      <c r="U49" s="85"/>
      <c r="V49" s="85"/>
      <c r="X49" s="76"/>
      <c r="Y49" s="52"/>
      <c r="Z49" s="76"/>
      <c r="AB49" s="76"/>
      <c r="AD49" s="76"/>
      <c r="AF49" s="76"/>
      <c r="AG49" s="52"/>
      <c r="AH49" s="76"/>
      <c r="AI49" s="219"/>
      <c r="AJ49" s="76"/>
      <c r="AK49" s="52"/>
      <c r="AL49" s="76"/>
      <c r="AM49" s="52"/>
      <c r="AN49" s="76"/>
      <c r="AO49" s="52"/>
      <c r="AP49" s="76"/>
      <c r="AQ49" s="85"/>
      <c r="AR49" s="76"/>
      <c r="AS49" s="85"/>
      <c r="AT49" s="76"/>
      <c r="AU49" s="85"/>
      <c r="AV49" s="76"/>
      <c r="AW49" s="85"/>
      <c r="AX49" s="76"/>
      <c r="AY49" s="85"/>
      <c r="AZ49" s="76"/>
      <c r="BA49" s="85"/>
      <c r="BB49" s="76"/>
      <c r="BC49" s="85"/>
      <c r="BD49" s="76"/>
      <c r="BE49" s="85"/>
      <c r="BF49" s="76"/>
      <c r="BG49" s="85"/>
      <c r="BH49" s="76"/>
      <c r="BI49" s="85"/>
    </row>
    <row r="50" spans="1:61">
      <c r="A50" s="242" t="s">
        <v>320</v>
      </c>
      <c r="D50" s="52">
        <v>1</v>
      </c>
      <c r="E50" s="52"/>
      <c r="F50" s="52">
        <v>1</v>
      </c>
      <c r="H50" s="52">
        <v>1</v>
      </c>
      <c r="J50" s="52">
        <v>1</v>
      </c>
      <c r="L50" s="52">
        <v>1</v>
      </c>
      <c r="M50" s="52"/>
      <c r="N50" s="52">
        <v>1</v>
      </c>
      <c r="P50" s="52">
        <v>1</v>
      </c>
      <c r="Q50" s="52"/>
      <c r="R50" s="52">
        <v>1</v>
      </c>
      <c r="S50" s="52"/>
      <c r="T50" s="52">
        <v>1</v>
      </c>
      <c r="X50" s="52">
        <v>1</v>
      </c>
      <c r="Y50" s="52"/>
      <c r="Z50" s="52">
        <v>1</v>
      </c>
      <c r="AB50" s="52">
        <v>1</v>
      </c>
      <c r="AD50" s="52">
        <v>1</v>
      </c>
      <c r="AF50" s="52">
        <v>1</v>
      </c>
      <c r="AG50" s="52"/>
      <c r="AH50" s="52">
        <v>1</v>
      </c>
      <c r="AJ50" s="52">
        <v>1</v>
      </c>
      <c r="AK50" s="52"/>
      <c r="AL50" s="52">
        <v>1</v>
      </c>
      <c r="AM50" s="52"/>
      <c r="AN50" s="52">
        <v>1</v>
      </c>
      <c r="AO50" s="52"/>
      <c r="AP50" s="52">
        <v>1</v>
      </c>
      <c r="AR50" s="52">
        <v>1</v>
      </c>
      <c r="AT50" s="52">
        <v>1</v>
      </c>
      <c r="AV50" s="52">
        <v>1</v>
      </c>
      <c r="AX50" s="52">
        <v>1</v>
      </c>
      <c r="AZ50" s="52">
        <v>1</v>
      </c>
      <c r="BB50" s="52">
        <v>1</v>
      </c>
      <c r="BD50" s="52">
        <v>1</v>
      </c>
      <c r="BF50" s="52">
        <v>1</v>
      </c>
      <c r="BH50" s="52">
        <v>1</v>
      </c>
    </row>
    <row r="51" spans="1:61">
      <c r="A51" s="241" t="s">
        <v>321</v>
      </c>
      <c r="D51" s="76"/>
      <c r="E51" s="52"/>
      <c r="F51" s="76"/>
      <c r="H51" s="76"/>
      <c r="J51" s="76"/>
      <c r="L51" s="76"/>
      <c r="M51" s="52"/>
      <c r="N51" s="76"/>
      <c r="O51" s="219"/>
      <c r="P51" s="76"/>
      <c r="Q51" s="52"/>
      <c r="R51" s="76"/>
      <c r="S51" s="52"/>
      <c r="T51" s="76"/>
      <c r="U51" s="85"/>
      <c r="V51" s="85"/>
      <c r="X51" s="76"/>
      <c r="Y51" s="52"/>
      <c r="Z51" s="76">
        <v>0</v>
      </c>
      <c r="AB51" s="76"/>
      <c r="AD51" s="76"/>
      <c r="AF51" s="76"/>
      <c r="AG51" s="52"/>
      <c r="AH51" s="76">
        <v>0</v>
      </c>
      <c r="AI51" s="219"/>
      <c r="AJ51" s="76"/>
      <c r="AK51" s="52"/>
      <c r="AL51" s="76"/>
      <c r="AM51" s="52"/>
      <c r="AN51" s="76"/>
      <c r="AO51" s="52"/>
      <c r="AP51" s="76">
        <v>0</v>
      </c>
      <c r="AQ51" s="85"/>
      <c r="AR51" s="76">
        <v>0</v>
      </c>
      <c r="AS51" s="85"/>
      <c r="AT51" s="76">
        <v>0</v>
      </c>
      <c r="AU51" s="85"/>
      <c r="AV51" s="76">
        <v>0</v>
      </c>
      <c r="AW51" s="85"/>
      <c r="AX51" s="76">
        <v>0</v>
      </c>
      <c r="AY51" s="85"/>
      <c r="AZ51" s="76">
        <v>0</v>
      </c>
      <c r="BA51" s="85"/>
      <c r="BB51" s="76">
        <v>0</v>
      </c>
      <c r="BC51" s="85"/>
      <c r="BD51" s="76">
        <v>0</v>
      </c>
      <c r="BE51" s="85"/>
      <c r="BF51" s="76">
        <v>0</v>
      </c>
      <c r="BG51" s="85"/>
      <c r="BH51" s="76">
        <v>0</v>
      </c>
      <c r="BI51" s="85"/>
    </row>
    <row r="52" spans="1:61">
      <c r="A52" s="222" t="s">
        <v>35</v>
      </c>
      <c r="D52" s="52">
        <v>465643</v>
      </c>
      <c r="E52" s="52"/>
      <c r="F52" s="52">
        <v>482018</v>
      </c>
      <c r="H52" s="52">
        <v>482018</v>
      </c>
      <c r="J52" s="52">
        <v>482018</v>
      </c>
      <c r="L52" s="52">
        <v>482018</v>
      </c>
      <c r="M52" s="52"/>
      <c r="N52" s="52">
        <v>482018</v>
      </c>
      <c r="P52" s="52">
        <v>482018</v>
      </c>
      <c r="Q52" s="52"/>
      <c r="R52" s="52">
        <v>482018</v>
      </c>
      <c r="S52" s="52"/>
      <c r="T52" s="52">
        <v>482018</v>
      </c>
      <c r="X52" s="52">
        <f>429077+16375</f>
        <v>445452</v>
      </c>
      <c r="Y52" s="52"/>
      <c r="Z52" s="52">
        <f>429077+16375</f>
        <v>445452</v>
      </c>
      <c r="AB52" s="52">
        <v>445452</v>
      </c>
      <c r="AD52" s="52">
        <v>445452</v>
      </c>
      <c r="AF52" s="52">
        <v>445452</v>
      </c>
      <c r="AG52" s="52"/>
      <c r="AH52" s="52">
        <v>445452</v>
      </c>
      <c r="AJ52" s="52">
        <v>445452</v>
      </c>
      <c r="AK52" s="52"/>
      <c r="AL52" s="52">
        <v>445452</v>
      </c>
      <c r="AM52" s="52"/>
      <c r="AN52" s="52">
        <v>445452</v>
      </c>
      <c r="AO52" s="52"/>
      <c r="AP52" s="52">
        <v>445452</v>
      </c>
      <c r="AR52" s="52">
        <v>445452</v>
      </c>
      <c r="AT52" s="52">
        <v>446739</v>
      </c>
      <c r="AV52" s="52">
        <v>446739</v>
      </c>
      <c r="AX52" s="52">
        <v>446739</v>
      </c>
      <c r="AZ52" s="52">
        <v>471804</v>
      </c>
      <c r="BB52" s="52">
        <v>489176</v>
      </c>
      <c r="BD52" s="52">
        <v>711893</v>
      </c>
      <c r="BF52" s="52">
        <v>838853</v>
      </c>
      <c r="BH52" s="52">
        <v>953364</v>
      </c>
    </row>
    <row r="53" spans="1:61">
      <c r="A53" s="154" t="s">
        <v>61</v>
      </c>
      <c r="D53" s="76">
        <v>-10341.543519999999</v>
      </c>
      <c r="E53" s="52"/>
      <c r="F53" s="76">
        <v>-249</v>
      </c>
      <c r="H53" s="76">
        <v>-249</v>
      </c>
      <c r="J53" s="76">
        <v>-3728</v>
      </c>
      <c r="L53" s="76">
        <v>-5148</v>
      </c>
      <c r="M53" s="52"/>
      <c r="N53" s="76">
        <v>-10342</v>
      </c>
      <c r="O53" s="219"/>
      <c r="P53" s="76">
        <v>-10342</v>
      </c>
      <c r="Q53" s="52"/>
      <c r="R53" s="76">
        <v>-10949</v>
      </c>
      <c r="S53" s="52"/>
      <c r="T53" s="76">
        <v>-10949</v>
      </c>
      <c r="U53" s="85"/>
      <c r="V53" s="85"/>
      <c r="X53" s="76">
        <v>0</v>
      </c>
      <c r="Y53" s="52"/>
      <c r="Z53" s="76">
        <v>-249</v>
      </c>
      <c r="AB53" s="76">
        <v>-249</v>
      </c>
      <c r="AD53" s="76">
        <v>-3728</v>
      </c>
      <c r="AF53" s="76">
        <v>-5148</v>
      </c>
      <c r="AG53" s="52"/>
      <c r="AH53" s="76">
        <v>-10342</v>
      </c>
      <c r="AI53" s="219"/>
      <c r="AJ53" s="76">
        <v>-10342</v>
      </c>
      <c r="AK53" s="52"/>
      <c r="AL53" s="76">
        <v>-10949</v>
      </c>
      <c r="AM53" s="52"/>
      <c r="AN53" s="76">
        <v>-10949</v>
      </c>
      <c r="AO53" s="52"/>
      <c r="AP53" s="76">
        <v>-10949</v>
      </c>
      <c r="AQ53" s="85"/>
      <c r="AR53" s="76">
        <v>-10949</v>
      </c>
      <c r="AS53" s="85"/>
      <c r="AT53" s="76">
        <v>-10949</v>
      </c>
      <c r="AU53" s="85"/>
      <c r="AV53" s="76">
        <v>-10949</v>
      </c>
      <c r="AW53" s="85"/>
      <c r="AX53" s="76">
        <v>-10949</v>
      </c>
      <c r="AY53" s="85"/>
      <c r="AZ53" s="76">
        <v>-10949</v>
      </c>
      <c r="BA53" s="85"/>
      <c r="BB53" s="76">
        <v>-10949</v>
      </c>
      <c r="BC53" s="85"/>
      <c r="BD53" s="76">
        <v>-10949</v>
      </c>
      <c r="BE53" s="85"/>
      <c r="BF53" s="76">
        <v>-10949</v>
      </c>
      <c r="BG53" s="85"/>
      <c r="BH53" s="76">
        <v>-10949</v>
      </c>
      <c r="BI53" s="85"/>
    </row>
    <row r="54" spans="1:61">
      <c r="A54" s="222" t="s">
        <v>59</v>
      </c>
      <c r="D54" s="52">
        <v>41731</v>
      </c>
      <c r="E54" s="52"/>
      <c r="F54" s="52">
        <v>34085</v>
      </c>
      <c r="H54" s="52">
        <v>35044</v>
      </c>
      <c r="J54" s="52">
        <v>36980</v>
      </c>
      <c r="L54" s="52">
        <v>38601</v>
      </c>
      <c r="M54" s="52"/>
      <c r="N54" s="52">
        <v>41731</v>
      </c>
      <c r="P54" s="52">
        <v>44529</v>
      </c>
      <c r="Q54" s="52"/>
      <c r="R54" s="52">
        <v>47190</v>
      </c>
      <c r="S54" s="52"/>
      <c r="T54" s="52">
        <v>48411</v>
      </c>
      <c r="X54" s="52">
        <v>31788</v>
      </c>
      <c r="Y54" s="52"/>
      <c r="Z54" s="52">
        <v>34085</v>
      </c>
      <c r="AB54" s="52">
        <v>35044</v>
      </c>
      <c r="AD54" s="52">
        <v>36980</v>
      </c>
      <c r="AF54" s="52">
        <v>38601</v>
      </c>
      <c r="AG54" s="52"/>
      <c r="AH54" s="52">
        <v>41731</v>
      </c>
      <c r="AJ54" s="52">
        <v>44529</v>
      </c>
      <c r="AK54" s="52"/>
      <c r="AL54" s="52">
        <v>47190</v>
      </c>
      <c r="AM54" s="52"/>
      <c r="AN54" s="52">
        <v>48411</v>
      </c>
      <c r="AO54" s="52"/>
      <c r="AP54" s="52">
        <v>49336</v>
      </c>
      <c r="AR54" s="52">
        <v>50197</v>
      </c>
      <c r="AT54" s="52">
        <v>51118</v>
      </c>
      <c r="AV54" s="52">
        <v>51816</v>
      </c>
      <c r="AX54" s="52">
        <v>52183</v>
      </c>
      <c r="AZ54" s="52">
        <v>52570</v>
      </c>
      <c r="BB54" s="52">
        <v>53163</v>
      </c>
      <c r="BD54" s="52">
        <v>53511</v>
      </c>
      <c r="BF54" s="52">
        <v>56123</v>
      </c>
      <c r="BH54" s="52">
        <v>56235</v>
      </c>
    </row>
    <row r="55" spans="1:61">
      <c r="A55" s="154" t="s">
        <v>55</v>
      </c>
      <c r="D55" s="76">
        <v>-662188</v>
      </c>
      <c r="E55" s="52"/>
      <c r="F55" s="76">
        <v>-514628</v>
      </c>
      <c r="H55" s="76">
        <v>-540041</v>
      </c>
      <c r="J55" s="76">
        <v>-565222</v>
      </c>
      <c r="L55" s="76">
        <v>-594162</v>
      </c>
      <c r="M55" s="52"/>
      <c r="N55" s="76">
        <v>-678563</v>
      </c>
      <c r="O55" s="219"/>
      <c r="P55" s="76">
        <v>-707787</v>
      </c>
      <c r="Q55" s="52"/>
      <c r="R55" s="76">
        <v>-742616</v>
      </c>
      <c r="S55" s="52"/>
      <c r="T55" s="76">
        <v>-876043</v>
      </c>
      <c r="U55" s="85"/>
      <c r="V55" s="85"/>
      <c r="X55" s="76">
        <f>-440149-16375</f>
        <v>-456524</v>
      </c>
      <c r="Y55" s="52"/>
      <c r="Z55" s="76">
        <f>-503452-16375</f>
        <v>-519827</v>
      </c>
      <c r="AB55" s="76">
        <v>-555744</v>
      </c>
      <c r="AD55" s="76">
        <v>-586253</v>
      </c>
      <c r="AF55" s="76">
        <v>-615058</v>
      </c>
      <c r="AG55" s="52"/>
      <c r="AH55" s="76">
        <v>-702392</v>
      </c>
      <c r="AI55" s="219"/>
      <c r="AJ55" s="76">
        <v>-734563</v>
      </c>
      <c r="AK55" s="52"/>
      <c r="AL55" s="76">
        <v>-776134</v>
      </c>
      <c r="AM55" s="52"/>
      <c r="AN55" s="76">
        <v>-907422</v>
      </c>
      <c r="AO55" s="52"/>
      <c r="AP55" s="76">
        <v>-1211508</v>
      </c>
      <c r="AQ55" s="85"/>
      <c r="AR55" s="76">
        <v>-1224178</v>
      </c>
      <c r="AS55" s="85"/>
      <c r="AT55" s="76">
        <v>-1272869</v>
      </c>
      <c r="AU55" s="85"/>
      <c r="AV55" s="76">
        <v>-1301187</v>
      </c>
      <c r="AW55" s="85"/>
      <c r="AX55" s="76">
        <v>-1390038</v>
      </c>
      <c r="AY55" s="85"/>
      <c r="AZ55" s="76">
        <v>-1429238</v>
      </c>
      <c r="BA55" s="85"/>
      <c r="BB55" s="76">
        <v>-1448605</v>
      </c>
      <c r="BC55" s="85"/>
      <c r="BD55" s="76">
        <v>-1461819</v>
      </c>
      <c r="BE55" s="85"/>
      <c r="BF55" s="76">
        <v>-1532428</v>
      </c>
      <c r="BG55" s="85"/>
      <c r="BH55" s="76">
        <v>-1589384</v>
      </c>
      <c r="BI55" s="85"/>
    </row>
    <row r="56" spans="1:61">
      <c r="A56" s="222" t="s">
        <v>56</v>
      </c>
      <c r="D56" s="52"/>
      <c r="E56" s="52"/>
      <c r="F56" s="52"/>
      <c r="H56" s="52"/>
      <c r="J56" s="52"/>
      <c r="L56" s="52"/>
      <c r="M56" s="52"/>
      <c r="N56" s="52"/>
      <c r="P56" s="52"/>
      <c r="Q56" s="52"/>
      <c r="R56" s="52"/>
      <c r="S56" s="52"/>
      <c r="T56" s="52"/>
      <c r="X56" s="52"/>
      <c r="Y56" s="52"/>
      <c r="Z56" s="52"/>
      <c r="AB56" s="52"/>
      <c r="AD56" s="52"/>
      <c r="AF56" s="52"/>
      <c r="AG56" s="52"/>
      <c r="AH56" s="52"/>
      <c r="AJ56" s="52"/>
      <c r="AK56" s="52"/>
      <c r="AL56" s="52"/>
      <c r="AM56" s="52"/>
      <c r="AN56" s="52"/>
      <c r="AO56" s="52"/>
      <c r="AP56" s="52"/>
      <c r="AR56" s="52"/>
      <c r="AT56" s="52"/>
      <c r="AV56" s="52"/>
      <c r="AX56" s="52"/>
      <c r="AZ56" s="52"/>
      <c r="BB56" s="52"/>
      <c r="BD56" s="52"/>
      <c r="BF56" s="52"/>
      <c r="BH56" s="52"/>
    </row>
    <row r="57" spans="1:61">
      <c r="A57" s="154" t="s">
        <v>57</v>
      </c>
      <c r="D57" s="76">
        <v>-6565</v>
      </c>
      <c r="E57" s="52"/>
      <c r="F57" s="76">
        <v>-194</v>
      </c>
      <c r="H57" s="76">
        <v>-462</v>
      </c>
      <c r="J57" s="76">
        <v>-1341</v>
      </c>
      <c r="L57" s="76">
        <v>-3833</v>
      </c>
      <c r="M57" s="52"/>
      <c r="N57" s="76">
        <v>-6565</v>
      </c>
      <c r="O57" s="219"/>
      <c r="P57" s="76">
        <v>-3173</v>
      </c>
      <c r="Q57" s="52"/>
      <c r="R57" s="76">
        <v>-5461</v>
      </c>
      <c r="S57" s="52"/>
      <c r="T57" s="76">
        <v>-7786</v>
      </c>
      <c r="U57" s="85"/>
      <c r="V57" s="85"/>
      <c r="X57" s="76">
        <v>-2291</v>
      </c>
      <c r="Y57" s="52"/>
      <c r="Z57" s="76">
        <v>-220</v>
      </c>
      <c r="AB57" s="76">
        <v>-487</v>
      </c>
      <c r="AD57" s="76">
        <v>-1366</v>
      </c>
      <c r="AF57" s="76">
        <v>-3858</v>
      </c>
      <c r="AG57" s="52"/>
      <c r="AH57" s="76">
        <v>-6423</v>
      </c>
      <c r="AI57" s="219"/>
      <c r="AJ57" s="76">
        <v>-3031</v>
      </c>
      <c r="AK57" s="52"/>
      <c r="AL57" s="76">
        <v>-5319</v>
      </c>
      <c r="AM57" s="52"/>
      <c r="AN57" s="76">
        <v>-7644</v>
      </c>
      <c r="AO57" s="52"/>
      <c r="AP57" s="76">
        <v>-7329</v>
      </c>
      <c r="AQ57" s="85"/>
      <c r="AR57" s="76">
        <v>-6409</v>
      </c>
      <c r="AS57" s="85"/>
      <c r="AT57" s="76">
        <v>-6387</v>
      </c>
      <c r="AU57" s="85"/>
      <c r="AV57" s="76">
        <v>-6044</v>
      </c>
      <c r="AW57" s="85"/>
      <c r="AX57" s="76">
        <v>-7419</v>
      </c>
      <c r="AY57" s="85"/>
      <c r="AZ57" s="76">
        <v>-7319</v>
      </c>
      <c r="BA57" s="85"/>
      <c r="BB57" s="76">
        <v>-8763</v>
      </c>
      <c r="BC57" s="85"/>
      <c r="BD57" s="76">
        <v>-8664</v>
      </c>
      <c r="BE57" s="85"/>
      <c r="BF57" s="76">
        <v>-7463</v>
      </c>
      <c r="BG57" s="85"/>
      <c r="BH57" s="76">
        <v>-5986</v>
      </c>
      <c r="BI57" s="85"/>
    </row>
    <row r="58" spans="1:61">
      <c r="A58" s="222" t="s">
        <v>58</v>
      </c>
      <c r="D58" s="223">
        <v>-9509</v>
      </c>
      <c r="E58" s="52"/>
      <c r="F58" s="223">
        <v>-11054</v>
      </c>
      <c r="H58" s="223">
        <v>-11457</v>
      </c>
      <c r="J58" s="223">
        <v>-10831</v>
      </c>
      <c r="L58" s="223">
        <v>-10691</v>
      </c>
      <c r="M58" s="52"/>
      <c r="N58" s="223">
        <v>-9301</v>
      </c>
      <c r="P58" s="223">
        <v>-9525</v>
      </c>
      <c r="Q58" s="52"/>
      <c r="R58" s="223">
        <v>-9269</v>
      </c>
      <c r="S58" s="52"/>
      <c r="T58" s="223">
        <v>-8978</v>
      </c>
      <c r="X58" s="223">
        <v>-13839</v>
      </c>
      <c r="Y58" s="52"/>
      <c r="Z58" s="223">
        <v>-11054</v>
      </c>
      <c r="AB58" s="223">
        <v>-11457</v>
      </c>
      <c r="AD58" s="223">
        <v>-10831</v>
      </c>
      <c r="AF58" s="223">
        <v>-10691</v>
      </c>
      <c r="AG58" s="52"/>
      <c r="AH58" s="223">
        <v>-9301</v>
      </c>
      <c r="AJ58" s="223">
        <v>-9525</v>
      </c>
      <c r="AK58" s="52"/>
      <c r="AL58" s="223">
        <v>-9269</v>
      </c>
      <c r="AM58" s="52"/>
      <c r="AN58" s="223">
        <v>-8978</v>
      </c>
      <c r="AO58" s="52"/>
      <c r="AP58" s="223">
        <v>-8059</v>
      </c>
      <c r="AR58" s="223">
        <v>-7555</v>
      </c>
      <c r="AT58" s="223">
        <v>-7522</v>
      </c>
      <c r="AV58" s="223">
        <v>-7854</v>
      </c>
      <c r="AX58" s="223">
        <v>-17064</v>
      </c>
      <c r="AZ58" s="223">
        <v>-17221</v>
      </c>
      <c r="BB58" s="223">
        <v>-17306</v>
      </c>
      <c r="BD58" s="223">
        <v>-16834</v>
      </c>
      <c r="BF58" s="223">
        <v>-10946</v>
      </c>
      <c r="BH58" s="223">
        <v>-10638</v>
      </c>
    </row>
    <row r="59" spans="1:61" ht="15.6" thickBot="1">
      <c r="A59" s="154" t="s">
        <v>97</v>
      </c>
      <c r="D59" s="76">
        <v>-16074</v>
      </c>
      <c r="E59" s="52"/>
      <c r="F59" s="76">
        <v>-11248</v>
      </c>
      <c r="H59" s="76">
        <v>-11919</v>
      </c>
      <c r="J59" s="76">
        <v>-12172</v>
      </c>
      <c r="L59" s="76">
        <v>-14524</v>
      </c>
      <c r="M59" s="52"/>
      <c r="N59" s="76">
        <v>-15866</v>
      </c>
      <c r="O59" s="219"/>
      <c r="P59" s="76">
        <v>-12698</v>
      </c>
      <c r="Q59" s="52"/>
      <c r="R59" s="76">
        <v>-14730</v>
      </c>
      <c r="S59" s="52"/>
      <c r="T59" s="76">
        <v>-16764</v>
      </c>
      <c r="U59" s="85"/>
      <c r="V59" s="85"/>
      <c r="X59" s="76">
        <f>SUM(X57:X58)</f>
        <v>-16130</v>
      </c>
      <c r="Y59" s="52"/>
      <c r="Z59" s="76">
        <f>SUM(Z57:Z58)</f>
        <v>-11274</v>
      </c>
      <c r="AB59" s="76">
        <v>-11944</v>
      </c>
      <c r="AD59" s="76">
        <v>-12197</v>
      </c>
      <c r="AF59" s="76">
        <v>-14549</v>
      </c>
      <c r="AG59" s="52"/>
      <c r="AH59" s="76">
        <v>-15724</v>
      </c>
      <c r="AI59" s="219"/>
      <c r="AJ59" s="76">
        <v>-12556</v>
      </c>
      <c r="AK59" s="52"/>
      <c r="AL59" s="76">
        <v>-14588</v>
      </c>
      <c r="AM59" s="52"/>
      <c r="AN59" s="76">
        <v>-16622</v>
      </c>
      <c r="AO59" s="52"/>
      <c r="AP59" s="76">
        <v>-15388</v>
      </c>
      <c r="AQ59" s="85"/>
      <c r="AR59" s="76">
        <v>-13964</v>
      </c>
      <c r="AS59" s="85"/>
      <c r="AT59" s="76">
        <v>-13909</v>
      </c>
      <c r="AU59" s="85"/>
      <c r="AV59" s="76">
        <v>-13898</v>
      </c>
      <c r="AW59" s="85"/>
      <c r="AX59" s="76">
        <v>-24483</v>
      </c>
      <c r="AY59" s="85"/>
      <c r="AZ59" s="76">
        <v>-24540</v>
      </c>
      <c r="BA59" s="85"/>
      <c r="BB59" s="76">
        <v>-26069</v>
      </c>
      <c r="BC59" s="85"/>
      <c r="BD59" s="76">
        <v>-25498</v>
      </c>
      <c r="BE59" s="85"/>
      <c r="BF59" s="76">
        <v>-18409</v>
      </c>
      <c r="BG59" s="85"/>
      <c r="BH59" s="76">
        <v>-16624</v>
      </c>
      <c r="BI59" s="85"/>
    </row>
    <row r="60" spans="1:61" ht="15.6" thickBot="1">
      <c r="A60" s="221" t="s">
        <v>60</v>
      </c>
      <c r="D60" s="224">
        <v>-181213.54352000001</v>
      </c>
      <c r="E60" s="220"/>
      <c r="F60" s="224">
        <v>-10006</v>
      </c>
      <c r="H60" s="224">
        <v>-35131</v>
      </c>
      <c r="J60" s="224">
        <v>-62108</v>
      </c>
      <c r="L60" s="224">
        <v>-93199</v>
      </c>
      <c r="M60" s="220"/>
      <c r="N60" s="224">
        <v>-181006</v>
      </c>
      <c r="P60" s="224">
        <v>-204264</v>
      </c>
      <c r="Q60" s="220"/>
      <c r="R60" s="224">
        <v>-239071</v>
      </c>
      <c r="S60" s="220"/>
      <c r="T60" s="224">
        <v>-373311</v>
      </c>
      <c r="U60" s="85"/>
      <c r="V60" s="85"/>
      <c r="X60" s="224">
        <f>SUM(X48:X58)</f>
        <v>4602</v>
      </c>
      <c r="Y60" s="220"/>
      <c r="Z60" s="224">
        <f>SUM(Z48:Z58)</f>
        <v>-51797</v>
      </c>
      <c r="AB60" s="224">
        <v>-87425</v>
      </c>
      <c r="AD60" s="224">
        <v>-119730</v>
      </c>
      <c r="AF60" s="224">
        <v>-150686</v>
      </c>
      <c r="AG60" s="220"/>
      <c r="AH60" s="224">
        <v>-241259</v>
      </c>
      <c r="AJ60" s="224">
        <v>-267464</v>
      </c>
      <c r="AK60" s="220"/>
      <c r="AL60" s="224">
        <v>-309013</v>
      </c>
      <c r="AM60" s="220"/>
      <c r="AN60" s="224">
        <v>-441114</v>
      </c>
      <c r="AO60" s="220"/>
      <c r="AP60" s="224">
        <v>-743041</v>
      </c>
      <c r="AQ60" s="85"/>
      <c r="AR60" s="224">
        <v>-753426</v>
      </c>
      <c r="AS60" s="85"/>
      <c r="AT60" s="224">
        <v>-799854</v>
      </c>
      <c r="AU60" s="85"/>
      <c r="AV60" s="224">
        <v>-827463</v>
      </c>
      <c r="AW60" s="85"/>
      <c r="AX60" s="224">
        <v>-926532</v>
      </c>
      <c r="AY60" s="85"/>
      <c r="AZ60" s="224">
        <v>-940336</v>
      </c>
      <c r="BA60" s="85"/>
      <c r="BB60" s="224">
        <v>-943266</v>
      </c>
      <c r="BC60" s="85"/>
      <c r="BD60" s="224">
        <v>-732835</v>
      </c>
      <c r="BE60" s="85"/>
      <c r="BF60" s="224">
        <v>-666772</v>
      </c>
      <c r="BG60" s="85"/>
      <c r="BH60" s="224">
        <v>-607298</v>
      </c>
      <c r="BI60" s="85"/>
    </row>
    <row r="61" spans="1:61" ht="15.6" thickBot="1">
      <c r="A61" s="178" t="s">
        <v>314</v>
      </c>
      <c r="C61" s="8" t="s">
        <v>6</v>
      </c>
      <c r="D61" s="179">
        <v>1641404.4564799999</v>
      </c>
      <c r="E61" s="220"/>
      <c r="F61" s="179">
        <v>1714838</v>
      </c>
      <c r="G61" s="8" t="s">
        <v>6</v>
      </c>
      <c r="H61" s="179">
        <v>1665935</v>
      </c>
      <c r="I61" s="8" t="s">
        <v>6</v>
      </c>
      <c r="J61" s="179">
        <v>1728901</v>
      </c>
      <c r="K61" s="8" t="s">
        <v>6</v>
      </c>
      <c r="L61" s="179">
        <v>1662346</v>
      </c>
      <c r="M61" s="220"/>
      <c r="N61" s="179">
        <v>1639782</v>
      </c>
      <c r="P61" s="179">
        <v>1702889</v>
      </c>
      <c r="Q61" s="220"/>
      <c r="R61" s="179">
        <v>1679250</v>
      </c>
      <c r="S61" s="220"/>
      <c r="T61" s="179">
        <v>1541507</v>
      </c>
      <c r="U61" s="85"/>
      <c r="V61" s="85"/>
      <c r="W61" s="8" t="s">
        <v>6</v>
      </c>
      <c r="X61" s="179">
        <f>X60+X45</f>
        <v>1778235</v>
      </c>
      <c r="Y61" s="220"/>
      <c r="Z61" s="179">
        <f>Z60+Z45</f>
        <v>1717230</v>
      </c>
      <c r="AA61" s="8" t="s">
        <v>6</v>
      </c>
      <c r="AB61" s="179">
        <v>1652053</v>
      </c>
      <c r="AC61" s="8" t="s">
        <v>6</v>
      </c>
      <c r="AD61" s="179">
        <v>1715429</v>
      </c>
      <c r="AE61" s="8" t="s">
        <v>6</v>
      </c>
      <c r="AF61" s="179">
        <v>1649757</v>
      </c>
      <c r="AG61" s="220"/>
      <c r="AH61" s="179">
        <v>1627823</v>
      </c>
      <c r="AJ61" s="179">
        <v>1689199</v>
      </c>
      <c r="AK61" s="220"/>
      <c r="AL61" s="179">
        <v>1663521</v>
      </c>
      <c r="AM61" s="220"/>
      <c r="AN61" s="179">
        <v>1526742</v>
      </c>
      <c r="AO61" s="220"/>
      <c r="AP61" s="179">
        <v>1258324</v>
      </c>
      <c r="AQ61" s="85"/>
      <c r="AR61" s="179">
        <v>1328063</v>
      </c>
      <c r="AS61" s="85"/>
      <c r="AT61" s="179">
        <v>1268543</v>
      </c>
      <c r="AU61" s="85"/>
      <c r="AV61" s="179">
        <v>1170425</v>
      </c>
      <c r="AW61" s="85"/>
      <c r="AX61" s="179">
        <v>1157779</v>
      </c>
      <c r="AY61" s="85"/>
      <c r="AZ61" s="179">
        <v>1104722</v>
      </c>
      <c r="BA61" s="85"/>
      <c r="BB61" s="179">
        <v>1090655</v>
      </c>
      <c r="BC61" s="85"/>
      <c r="BD61" s="179">
        <v>1180948</v>
      </c>
      <c r="BE61" s="85"/>
      <c r="BF61" s="179">
        <v>1037023</v>
      </c>
      <c r="BG61" s="85"/>
      <c r="BH61" s="179">
        <v>1071403</v>
      </c>
      <c r="BI61" s="85"/>
    </row>
    <row r="62" spans="1:61" ht="15.6" thickTop="1">
      <c r="D62" s="80"/>
      <c r="F62" s="27"/>
      <c r="H62" s="80"/>
      <c r="J62" s="80"/>
      <c r="L62" s="80"/>
      <c r="N62" s="27"/>
      <c r="P62" s="80"/>
      <c r="Q62" s="80"/>
      <c r="R62" s="80"/>
      <c r="S62" s="80"/>
      <c r="T62" s="80"/>
      <c r="X62" s="80"/>
      <c r="Z62" s="80"/>
      <c r="AB62" s="80"/>
      <c r="AD62" s="80"/>
      <c r="AF62" s="80"/>
      <c r="AH62" s="80"/>
      <c r="AJ62" s="80"/>
      <c r="AK62" s="80"/>
      <c r="AL62" s="80"/>
      <c r="AM62" s="80"/>
      <c r="AN62" s="80"/>
      <c r="AP62" s="80"/>
      <c r="AR62" s="80"/>
      <c r="AT62" s="80"/>
      <c r="AV62" s="80"/>
      <c r="AX62" s="80"/>
      <c r="AZ62" s="80"/>
      <c r="BB62" s="80"/>
      <c r="BD62" s="80"/>
      <c r="BF62" s="80"/>
      <c r="BH62" s="80"/>
    </row>
    <row r="63" spans="1:61">
      <c r="A63" s="87"/>
      <c r="D63" s="52"/>
      <c r="E63" s="27"/>
      <c r="F63" s="27"/>
      <c r="H63" s="52"/>
      <c r="J63" s="52"/>
      <c r="L63" s="52"/>
      <c r="M63" s="27"/>
      <c r="N63" s="27"/>
      <c r="P63" s="52"/>
      <c r="Q63" s="52"/>
      <c r="R63" s="52"/>
      <c r="S63" s="52"/>
      <c r="T63" s="52"/>
      <c r="X63" s="52"/>
      <c r="Y63" s="27"/>
      <c r="Z63" s="27"/>
      <c r="AB63" s="52"/>
      <c r="AD63" s="52"/>
      <c r="AF63" s="52"/>
      <c r="AG63" s="27"/>
      <c r="AH63" s="27"/>
      <c r="AJ63" s="52"/>
      <c r="AK63" s="52"/>
      <c r="AL63" s="52"/>
      <c r="AM63" s="52"/>
      <c r="AN63" s="52"/>
      <c r="AO63" s="27"/>
      <c r="AP63" s="27"/>
      <c r="AR63" s="52"/>
      <c r="AT63" s="52"/>
      <c r="AV63" s="52"/>
      <c r="AX63" s="52"/>
      <c r="AZ63" s="52"/>
      <c r="BB63" s="52"/>
      <c r="BD63" s="52"/>
      <c r="BF63" s="52"/>
      <c r="BH63" s="52"/>
    </row>
    <row r="64" spans="1:61">
      <c r="A64" s="87"/>
    </row>
    <row r="65" spans="1:1">
      <c r="A65" s="87"/>
    </row>
  </sheetData>
  <hyperlinks>
    <hyperlink ref="BJ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S31"/>
  <sheetViews>
    <sheetView showGridLines="0" zoomScale="85" zoomScaleNormal="85" workbookViewId="0">
      <pane xSplit="1" ySplit="7" topLeftCell="CC20" activePane="bottomRight" state="frozen"/>
      <selection activeCell="A6" sqref="A6"/>
      <selection pane="topRight" activeCell="A6" sqref="A6"/>
      <selection pane="bottomLeft" activeCell="A6" sqref="A6"/>
      <selection pane="bottomRight" activeCell="CQ29" sqref="CQ29"/>
    </sheetView>
  </sheetViews>
  <sheetFormatPr defaultColWidth="0" defaultRowHeight="16.5" customHeight="1" outlineLevelCol="2"/>
  <cols>
    <col min="1" max="1" width="75.44140625" style="8" bestFit="1" customWidth="1"/>
    <col min="2" max="2" width="1.44140625" style="8" hidden="1" customWidth="1" outlineLevel="1"/>
    <col min="3" max="3" width="1.44140625" style="8" hidden="1" customWidth="1" outlineLevel="2"/>
    <col min="4" max="4" width="13.44140625" style="37" hidden="1" customWidth="1" outlineLevel="2"/>
    <col min="5" max="5" width="1.44140625" style="8" hidden="1" customWidth="1" outlineLevel="2"/>
    <col min="6" max="6" width="1.44140625" style="8" hidden="1" customWidth="1" outlineLevel="1" collapsed="1"/>
    <col min="7" max="7" width="12.44140625" style="37" hidden="1" customWidth="1" outlineLevel="1"/>
    <col min="8" max="8" width="2.44140625" style="37" hidden="1" customWidth="1" outlineLevel="1"/>
    <col min="9" max="9" width="1.44140625" style="37" hidden="1" customWidth="1" outlineLevel="1"/>
    <col min="10" max="10" width="13.44140625" style="8" hidden="1" customWidth="1" outlineLevel="1"/>
    <col min="11" max="11" width="1.44140625" style="8" hidden="1" customWidth="1" outlineLevel="1"/>
    <col min="12" max="12" width="2" style="8" hidden="1" customWidth="1" outlineLevel="1"/>
    <col min="13" max="13" width="12.44140625" style="37" hidden="1" customWidth="1" outlineLevel="1"/>
    <col min="14" max="14" width="1.44140625" style="8" hidden="1" customWidth="1" outlineLevel="1"/>
    <col min="15" max="15" width="2" style="8" hidden="1" customWidth="1" outlineLevel="1"/>
    <col min="16" max="16" width="12.44140625" style="37" hidden="1" customWidth="1" outlineLevel="1"/>
    <col min="17" max="17" width="1.44140625" style="8" hidden="1" customWidth="1" outlineLevel="1"/>
    <col min="18" max="18" width="2" style="8" hidden="1" customWidth="1" outlineLevel="1"/>
    <col min="19" max="19" width="12.44140625" style="37" hidden="1" customWidth="1" outlineLevel="1"/>
    <col min="20" max="21" width="1.44140625" style="8" hidden="1" customWidth="1" outlineLevel="1"/>
    <col min="22" max="22" width="12" style="8" hidden="1" customWidth="1" outlineLevel="1"/>
    <col min="23" max="24" width="1.44140625" style="8" hidden="1" customWidth="1" outlineLevel="1"/>
    <col min="25" max="25" width="12.44140625" style="37" hidden="1" customWidth="1" outlineLevel="1"/>
    <col min="26" max="26" width="1.44140625" style="8" hidden="1" customWidth="1" outlineLevel="1"/>
    <col min="27" max="27" width="2" style="8" hidden="1" customWidth="1" outlineLevel="1"/>
    <col min="28" max="28" width="12.44140625" style="37" hidden="1" customWidth="1" outlineLevel="1"/>
    <col min="29" max="29" width="1.44140625" style="8" hidden="1" customWidth="1" outlineLevel="1"/>
    <col min="30" max="30" width="2" style="8" hidden="1" customWidth="1" outlineLevel="1"/>
    <col min="31" max="31" width="12.44140625" style="37" hidden="1" customWidth="1" outlineLevel="1"/>
    <col min="32" max="32" width="1.44140625" style="8" hidden="1" customWidth="1" outlineLevel="1"/>
    <col min="33" max="33" width="2" style="8" hidden="1" customWidth="1" outlineLevel="1"/>
    <col min="34" max="34" width="12.44140625" style="37" hidden="1" customWidth="1" outlineLevel="1"/>
    <col min="35" max="35" width="1.44140625" style="8" hidden="1" customWidth="1" outlineLevel="1"/>
    <col min="36" max="36" width="1.44140625" style="8" customWidth="1" collapsed="1"/>
    <col min="37" max="37" width="1.44140625" style="8" hidden="1" customWidth="1"/>
    <col min="38" max="38" width="1.44140625" style="8" hidden="1" customWidth="1" outlineLevel="1"/>
    <col min="39" max="39" width="14.44140625" style="37" hidden="1" customWidth="1" outlineLevel="1"/>
    <col min="40" max="40" width="1.44140625" style="8" hidden="1" customWidth="1" outlineLevel="1"/>
    <col min="41" max="41" width="1.44140625" style="8" hidden="1" customWidth="1" collapsed="1"/>
    <col min="42" max="42" width="12.44140625" style="37" hidden="1" customWidth="1"/>
    <col min="43" max="43" width="2.44140625" style="37" hidden="1" customWidth="1"/>
    <col min="44" max="44" width="1.44140625" style="37" customWidth="1"/>
    <col min="45" max="45" width="13.44140625" style="8" customWidth="1"/>
    <col min="46" max="46" width="1.44140625" style="8" customWidth="1"/>
    <col min="47" max="47" width="2" style="8" hidden="1" customWidth="1"/>
    <col min="48" max="48" width="12.44140625" style="37" hidden="1" customWidth="1"/>
    <col min="49" max="49" width="1.44140625" style="8" hidden="1" customWidth="1"/>
    <col min="50" max="50" width="2" style="8" hidden="1" customWidth="1"/>
    <col min="51" max="51" width="12.44140625" style="37" hidden="1" customWidth="1"/>
    <col min="52" max="52" width="1.44140625" style="8" hidden="1" customWidth="1"/>
    <col min="53" max="53" width="2" style="8" hidden="1" customWidth="1"/>
    <col min="54" max="54" width="12.44140625" style="37" hidden="1" customWidth="1"/>
    <col min="55" max="56" width="1.44140625" style="8" hidden="1" customWidth="1"/>
    <col min="57" max="57" width="12" style="8" hidden="1" customWidth="1"/>
    <col min="58" max="58" width="1.44140625" style="8" hidden="1" customWidth="1"/>
    <col min="59" max="59" width="1.44140625" style="8" customWidth="1"/>
    <col min="60" max="60" width="12.44140625" style="37" customWidth="1"/>
    <col min="61" max="61" width="1.44140625" style="8" customWidth="1"/>
    <col min="62" max="62" width="2" style="8" customWidth="1"/>
    <col min="63" max="63" width="14.44140625" style="37" customWidth="1"/>
    <col min="64" max="64" width="1.44140625" style="8" customWidth="1"/>
    <col min="65" max="65" width="2" style="8" customWidth="1"/>
    <col min="66" max="66" width="12.44140625" style="37" customWidth="1"/>
    <col min="67" max="67" width="1.44140625" style="8" customWidth="1"/>
    <col min="68" max="68" width="2" style="8" customWidth="1"/>
    <col min="69" max="69" width="12.44140625" style="37" customWidth="1"/>
    <col min="70" max="71" width="1.44140625" style="8" customWidth="1"/>
    <col min="72" max="72" width="12" style="8" bestFit="1" customWidth="1"/>
    <col min="73" max="74" width="1.44140625" style="8" customWidth="1"/>
    <col min="75" max="75" width="12.44140625" style="37" customWidth="1"/>
    <col min="76" max="76" width="1.44140625" style="8" customWidth="1"/>
    <col min="77" max="77" width="14.44140625" style="37" customWidth="1"/>
    <col min="78" max="78" width="1.44140625" style="8" customWidth="1"/>
    <col min="79" max="79" width="14.44140625" style="37" customWidth="1"/>
    <col min="80" max="80" width="1.44140625" style="8" customWidth="1"/>
    <col min="81" max="81" width="14.44140625" style="37" customWidth="1"/>
    <col min="82" max="83" width="1.44140625" style="8" customWidth="1"/>
    <col min="84" max="84" width="12.44140625" style="37" customWidth="1"/>
    <col min="85" max="85" width="1.44140625" style="8" customWidth="1"/>
    <col min="86" max="86" width="14.44140625" style="37" customWidth="1"/>
    <col min="87" max="87" width="1.44140625" style="8" customWidth="1"/>
    <col min="88" max="88" width="14.44140625" style="37" customWidth="1"/>
    <col min="89" max="89" width="1.44140625" style="8" customWidth="1"/>
    <col min="90" max="90" width="14.44140625" style="37" customWidth="1"/>
    <col min="91" max="92" width="1.44140625" style="8" customWidth="1"/>
    <col min="93" max="93" width="14.44140625" style="37" customWidth="1"/>
    <col min="94" max="94" width="1.44140625" style="8" customWidth="1"/>
    <col min="95" max="95" width="14.44140625" style="37" customWidth="1"/>
    <col min="96" max="96" width="1.44140625" style="8" customWidth="1"/>
    <col min="97" max="97" width="9.44140625" style="8" customWidth="1"/>
    <col min="98" max="16384" width="8.44140625" style="8" hidden="1"/>
  </cols>
  <sheetData>
    <row r="1" spans="1:97" ht="20.399999999999999">
      <c r="A1" s="183" t="s">
        <v>63</v>
      </c>
      <c r="CA1" s="37" t="s">
        <v>120</v>
      </c>
      <c r="CC1" s="37" t="s">
        <v>120</v>
      </c>
    </row>
    <row r="2" spans="1:97" ht="16.8">
      <c r="A2" s="89" t="s">
        <v>20</v>
      </c>
    </row>
    <row r="3" spans="1:97" ht="16.8">
      <c r="A3" s="89" t="s">
        <v>1</v>
      </c>
    </row>
    <row r="4" spans="1:97" ht="19.2">
      <c r="A4" s="43"/>
      <c r="AM4" s="207" t="s">
        <v>120</v>
      </c>
      <c r="AP4" s="207" t="s">
        <v>120</v>
      </c>
      <c r="AS4" s="207" t="s">
        <v>120</v>
      </c>
      <c r="AV4" s="207" t="s">
        <v>120</v>
      </c>
      <c r="AY4" s="207" t="s">
        <v>120</v>
      </c>
      <c r="BA4" s="207" t="s">
        <v>120</v>
      </c>
      <c r="BB4" s="207" t="s">
        <v>120</v>
      </c>
      <c r="BE4" s="207" t="s">
        <v>120</v>
      </c>
      <c r="BH4" s="207" t="s">
        <v>120</v>
      </c>
      <c r="BK4" s="207" t="s">
        <v>120</v>
      </c>
      <c r="BN4" s="207" t="s">
        <v>120</v>
      </c>
      <c r="BQ4" s="207" t="s">
        <v>120</v>
      </c>
      <c r="BT4" s="207" t="s">
        <v>120</v>
      </c>
      <c r="BV4" s="207" t="s">
        <v>120</v>
      </c>
      <c r="BW4" s="207" t="s">
        <v>120</v>
      </c>
      <c r="BY4" s="207" t="s">
        <v>120</v>
      </c>
      <c r="CA4" s="207"/>
      <c r="CC4" s="207"/>
      <c r="CE4" s="207" t="s">
        <v>120</v>
      </c>
      <c r="CF4" s="207" t="s">
        <v>120</v>
      </c>
      <c r="CH4" s="207" t="s">
        <v>120</v>
      </c>
      <c r="CJ4" s="207"/>
      <c r="CL4" s="207"/>
      <c r="CO4" s="207"/>
      <c r="CQ4" s="207" t="s">
        <v>120</v>
      </c>
      <c r="CS4" s="176" t="s">
        <v>135</v>
      </c>
    </row>
    <row r="5" spans="1:97" ht="19.2">
      <c r="A5" s="88" t="s">
        <v>14</v>
      </c>
      <c r="C5" s="37"/>
      <c r="E5" s="37"/>
      <c r="F5" s="37"/>
      <c r="J5" s="37"/>
      <c r="K5" s="37"/>
      <c r="L5" s="37"/>
      <c r="N5" s="37"/>
      <c r="O5" s="37"/>
      <c r="Q5" s="37"/>
      <c r="R5" s="37"/>
      <c r="T5" s="37"/>
      <c r="U5" s="37"/>
      <c r="V5" s="37"/>
      <c r="W5" s="37"/>
      <c r="X5" s="37"/>
      <c r="Z5" s="37"/>
      <c r="AA5" s="37"/>
      <c r="AC5" s="37"/>
      <c r="AD5" s="37"/>
      <c r="AF5" s="37"/>
      <c r="AG5" s="37"/>
      <c r="AI5" s="37"/>
      <c r="AJ5" s="37"/>
      <c r="AK5" s="37"/>
      <c r="AL5" s="37"/>
      <c r="AN5" s="37"/>
      <c r="AO5" s="37"/>
      <c r="AS5" s="37"/>
      <c r="AT5" s="37"/>
      <c r="AU5" s="37"/>
      <c r="AW5" s="37"/>
      <c r="AX5" s="37"/>
      <c r="AZ5" s="37"/>
      <c r="BA5" s="37"/>
      <c r="BC5" s="37"/>
      <c r="BD5" s="37"/>
      <c r="BE5" s="37"/>
      <c r="BF5" s="37"/>
      <c r="BG5" s="37"/>
      <c r="BI5" s="37"/>
      <c r="BJ5" s="37"/>
      <c r="BL5" s="37"/>
      <c r="BM5" s="37"/>
      <c r="BO5" s="37"/>
      <c r="BP5" s="37"/>
      <c r="BR5" s="37"/>
      <c r="BS5" s="37"/>
      <c r="BT5" s="37"/>
      <c r="BU5" s="37"/>
      <c r="BV5" s="37"/>
      <c r="BX5" s="37"/>
      <c r="BZ5" s="37"/>
      <c r="CB5" s="37"/>
      <c r="CD5" s="37"/>
      <c r="CE5" s="37"/>
      <c r="CG5" s="37"/>
      <c r="CI5" s="37"/>
      <c r="CK5" s="37"/>
      <c r="CM5" s="37"/>
      <c r="CN5" s="37"/>
      <c r="CP5" s="37"/>
      <c r="CR5" s="37"/>
    </row>
    <row r="6" spans="1:97" ht="35.25" customHeight="1" thickBot="1">
      <c r="A6" s="43"/>
      <c r="C6" s="37"/>
      <c r="D6" s="215" t="s">
        <v>239</v>
      </c>
      <c r="E6" s="37"/>
      <c r="F6" s="37"/>
      <c r="G6" s="215" t="s">
        <v>239</v>
      </c>
      <c r="J6" s="215" t="s">
        <v>239</v>
      </c>
      <c r="K6" s="37"/>
      <c r="L6" s="37"/>
      <c r="M6" s="215" t="s">
        <v>239</v>
      </c>
      <c r="N6" s="37"/>
      <c r="O6" s="37"/>
      <c r="P6" s="215" t="s">
        <v>239</v>
      </c>
      <c r="Q6" s="37"/>
      <c r="R6" s="37"/>
      <c r="S6" s="215" t="s">
        <v>239</v>
      </c>
      <c r="T6" s="37"/>
      <c r="U6" s="37"/>
      <c r="V6" s="215" t="s">
        <v>239</v>
      </c>
      <c r="W6" s="37"/>
      <c r="X6" s="37"/>
      <c r="Y6" s="215" t="s">
        <v>239</v>
      </c>
      <c r="Z6" s="37"/>
      <c r="AA6" s="37"/>
      <c r="AB6" s="215" t="s">
        <v>239</v>
      </c>
      <c r="AC6" s="37"/>
      <c r="AD6" s="37"/>
      <c r="AE6" s="215" t="s">
        <v>239</v>
      </c>
      <c r="AF6" s="37"/>
      <c r="AG6" s="37"/>
      <c r="AH6" s="215" t="s">
        <v>239</v>
      </c>
      <c r="AI6" s="37"/>
      <c r="AJ6" s="37"/>
      <c r="AK6" s="37"/>
      <c r="AL6" s="37"/>
      <c r="AM6" s="214" t="s">
        <v>240</v>
      </c>
      <c r="AN6" s="37"/>
      <c r="AO6" s="37"/>
      <c r="AP6" s="214" t="s">
        <v>240</v>
      </c>
      <c r="AS6" s="214" t="s">
        <v>240</v>
      </c>
      <c r="AT6" s="37"/>
      <c r="AU6" s="37"/>
      <c r="AV6" s="214" t="s">
        <v>240</v>
      </c>
      <c r="AW6" s="37"/>
      <c r="AX6" s="37"/>
      <c r="AY6" s="214" t="s">
        <v>240</v>
      </c>
      <c r="AZ6" s="37"/>
      <c r="BA6" s="37"/>
      <c r="BB6" s="214" t="s">
        <v>240</v>
      </c>
      <c r="BC6" s="37"/>
      <c r="BD6" s="37"/>
      <c r="BE6" s="214" t="s">
        <v>240</v>
      </c>
      <c r="BF6" s="37"/>
      <c r="BG6" s="37"/>
      <c r="BH6" s="214" t="s">
        <v>240</v>
      </c>
      <c r="BI6" s="37"/>
      <c r="BJ6" s="37"/>
      <c r="BK6" s="214" t="s">
        <v>240</v>
      </c>
      <c r="BL6" s="37"/>
      <c r="BM6" s="37"/>
      <c r="BN6" s="214" t="s">
        <v>240</v>
      </c>
      <c r="BO6" s="37"/>
      <c r="BP6" s="37"/>
      <c r="BQ6" s="214" t="s">
        <v>240</v>
      </c>
      <c r="BR6" s="37"/>
      <c r="BS6" s="37"/>
      <c r="BT6" s="37"/>
      <c r="BU6" s="37"/>
      <c r="BV6" s="37"/>
      <c r="BX6" s="37"/>
      <c r="BY6" s="214" t="s">
        <v>120</v>
      </c>
      <c r="BZ6" s="37"/>
      <c r="CA6" s="214"/>
      <c r="CB6" s="37"/>
      <c r="CC6" s="214"/>
      <c r="CD6" s="37"/>
      <c r="CE6" s="37"/>
      <c r="CG6" s="37"/>
      <c r="CH6" s="214" t="s">
        <v>120</v>
      </c>
      <c r="CI6" s="37"/>
      <c r="CJ6" s="214" t="s">
        <v>120</v>
      </c>
      <c r="CK6" s="37"/>
      <c r="CL6" s="214" t="s">
        <v>120</v>
      </c>
      <c r="CM6" s="37"/>
      <c r="CN6" s="37"/>
      <c r="CO6" s="214" t="s">
        <v>120</v>
      </c>
      <c r="CP6" s="37"/>
      <c r="CQ6" s="214" t="s">
        <v>120</v>
      </c>
      <c r="CR6" s="37"/>
    </row>
    <row r="7" spans="1:97" ht="26.25" customHeight="1" thickBot="1">
      <c r="C7" s="44"/>
      <c r="D7" s="45" t="s">
        <v>22</v>
      </c>
      <c r="F7" s="44"/>
      <c r="G7" s="45" t="s">
        <v>68</v>
      </c>
      <c r="H7" s="46"/>
      <c r="I7" s="143"/>
      <c r="J7" s="144" t="s">
        <v>25</v>
      </c>
      <c r="L7" s="44"/>
      <c r="M7" s="45" t="s">
        <v>27</v>
      </c>
      <c r="O7" s="44"/>
      <c r="P7" s="45" t="s">
        <v>30</v>
      </c>
      <c r="R7" s="44"/>
      <c r="S7" s="45" t="s">
        <v>33</v>
      </c>
      <c r="U7" s="44"/>
      <c r="V7" s="47" t="s">
        <v>73</v>
      </c>
      <c r="X7" s="143"/>
      <c r="Y7" s="144" t="s">
        <v>37</v>
      </c>
      <c r="AA7" s="44"/>
      <c r="AB7" s="45" t="s">
        <v>155</v>
      </c>
      <c r="AD7" s="44"/>
      <c r="AE7" s="45" t="s">
        <v>180</v>
      </c>
      <c r="AG7" s="44"/>
      <c r="AH7" s="45" t="s">
        <v>207</v>
      </c>
      <c r="AL7" s="44"/>
      <c r="AM7" s="45" t="s">
        <v>22</v>
      </c>
      <c r="AO7" s="44"/>
      <c r="AP7" s="45" t="s">
        <v>68</v>
      </c>
      <c r="AQ7" s="46"/>
      <c r="AR7" s="143"/>
      <c r="AS7" s="144" t="s">
        <v>25</v>
      </c>
      <c r="AU7" s="44"/>
      <c r="AV7" s="45" t="s">
        <v>27</v>
      </c>
      <c r="AX7" s="44"/>
      <c r="AY7" s="45" t="s">
        <v>30</v>
      </c>
      <c r="BA7" s="44"/>
      <c r="BB7" s="45" t="s">
        <v>33</v>
      </c>
      <c r="BD7" s="44"/>
      <c r="BE7" s="47" t="s">
        <v>73</v>
      </c>
      <c r="BG7" s="143"/>
      <c r="BH7" s="144" t="s">
        <v>37</v>
      </c>
      <c r="BJ7" s="44"/>
      <c r="BK7" s="45" t="s">
        <v>155</v>
      </c>
      <c r="BM7" s="44"/>
      <c r="BN7" s="45" t="s">
        <v>180</v>
      </c>
      <c r="BP7" s="44"/>
      <c r="BQ7" s="45" t="s">
        <v>207</v>
      </c>
      <c r="BS7" s="44"/>
      <c r="BT7" s="47" t="s">
        <v>232</v>
      </c>
      <c r="BV7" s="143"/>
      <c r="BW7" s="144" t="s">
        <v>233</v>
      </c>
      <c r="BY7" s="45" t="s">
        <v>243</v>
      </c>
      <c r="CA7" s="45" t="s">
        <v>247</v>
      </c>
      <c r="CC7" s="45" t="s">
        <v>252</v>
      </c>
      <c r="CE7" s="143"/>
      <c r="CF7" s="144" t="s">
        <v>256</v>
      </c>
      <c r="CH7" s="45" t="s">
        <v>263</v>
      </c>
      <c r="CJ7" s="45" t="s">
        <v>267</v>
      </c>
      <c r="CL7" s="45" t="s">
        <v>271</v>
      </c>
      <c r="CN7" s="143"/>
      <c r="CO7" s="235" t="s">
        <v>275</v>
      </c>
      <c r="CQ7" s="45" t="s">
        <v>318</v>
      </c>
    </row>
    <row r="8" spans="1:97" ht="15">
      <c r="C8" s="48"/>
      <c r="D8" s="46"/>
      <c r="F8" s="48"/>
      <c r="G8" s="46"/>
      <c r="H8" s="46"/>
      <c r="I8" s="46"/>
      <c r="L8" s="48"/>
      <c r="M8" s="46"/>
      <c r="O8" s="48"/>
      <c r="P8" s="46"/>
      <c r="R8" s="48"/>
      <c r="S8" s="46"/>
      <c r="X8" s="48"/>
      <c r="Y8" s="46"/>
      <c r="AA8" s="48"/>
      <c r="AB8" s="46"/>
      <c r="AD8" s="48"/>
      <c r="AE8" s="46"/>
      <c r="AG8" s="48"/>
      <c r="AH8" s="46"/>
      <c r="AL8" s="48"/>
      <c r="AM8" s="46"/>
      <c r="AO8" s="48"/>
      <c r="AP8" s="46"/>
      <c r="AQ8" s="46"/>
      <c r="AR8" s="46"/>
      <c r="AU8" s="48"/>
      <c r="AV8" s="46"/>
      <c r="AX8" s="48"/>
      <c r="AY8" s="46"/>
      <c r="BA8" s="48"/>
      <c r="BB8" s="46"/>
      <c r="BG8" s="48"/>
      <c r="BH8" s="46"/>
      <c r="BJ8" s="48"/>
      <c r="BK8" s="46"/>
      <c r="BM8" s="48"/>
      <c r="BN8" s="46"/>
      <c r="BP8" s="48"/>
      <c r="BQ8" s="46"/>
      <c r="BV8" s="48"/>
      <c r="BW8" s="46"/>
      <c r="BY8" s="46"/>
      <c r="CA8" s="46"/>
      <c r="CC8" s="46"/>
      <c r="CE8" s="48"/>
      <c r="CF8" s="46"/>
      <c r="CH8" s="46"/>
      <c r="CJ8" s="46"/>
      <c r="CL8" s="46"/>
      <c r="CO8" s="46"/>
      <c r="CQ8" s="46"/>
    </row>
    <row r="9" spans="1:97" ht="15">
      <c r="A9" s="49" t="s">
        <v>64</v>
      </c>
      <c r="C9" s="49" t="s">
        <v>6</v>
      </c>
      <c r="D9" s="50">
        <v>338393</v>
      </c>
      <c r="F9" s="49" t="s">
        <v>6</v>
      </c>
      <c r="G9" s="50">
        <v>386289</v>
      </c>
      <c r="I9" s="49" t="s">
        <v>6</v>
      </c>
      <c r="J9" s="50">
        <v>1152324</v>
      </c>
      <c r="L9" s="49" t="s">
        <v>6</v>
      </c>
      <c r="M9" s="50">
        <v>393167</v>
      </c>
      <c r="O9" s="49" t="s">
        <v>6</v>
      </c>
      <c r="P9" s="50">
        <v>410382</v>
      </c>
      <c r="R9" s="49" t="s">
        <v>6</v>
      </c>
      <c r="S9" s="50">
        <v>383030</v>
      </c>
      <c r="U9" s="49" t="s">
        <v>6</v>
      </c>
      <c r="V9" s="50">
        <v>399643</v>
      </c>
      <c r="X9" s="49" t="s">
        <v>6</v>
      </c>
      <c r="Y9" s="50">
        <v>1586222</v>
      </c>
      <c r="AA9" s="49" t="s">
        <v>6</v>
      </c>
      <c r="AB9" s="50">
        <v>403765</v>
      </c>
      <c r="AD9" s="49" t="s">
        <v>6</v>
      </c>
      <c r="AE9" s="50">
        <v>390160</v>
      </c>
      <c r="AG9" s="49" t="s">
        <v>6</v>
      </c>
      <c r="AH9" s="50">
        <v>372917</v>
      </c>
      <c r="AL9" s="49" t="s">
        <v>6</v>
      </c>
      <c r="AM9" s="50">
        <v>338393</v>
      </c>
      <c r="AN9" s="8" t="s">
        <v>6</v>
      </c>
      <c r="AO9" s="49"/>
      <c r="AP9" s="50">
        <v>379856</v>
      </c>
      <c r="AR9" s="49" t="s">
        <v>6</v>
      </c>
      <c r="AS9" s="50">
        <v>1145891</v>
      </c>
      <c r="AU9" s="49" t="s">
        <v>6</v>
      </c>
      <c r="AV9" s="50">
        <v>393167</v>
      </c>
      <c r="AX9" s="49" t="s">
        <v>6</v>
      </c>
      <c r="AY9" s="50">
        <v>410382</v>
      </c>
      <c r="BA9" s="49" t="s">
        <v>6</v>
      </c>
      <c r="BB9" s="50">
        <v>383030</v>
      </c>
      <c r="BD9" s="49" t="s">
        <v>6</v>
      </c>
      <c r="BE9" s="50">
        <v>399643</v>
      </c>
      <c r="BG9" s="49" t="s">
        <v>6</v>
      </c>
      <c r="BH9" s="50">
        <v>1586222</v>
      </c>
      <c r="BJ9" s="49" t="s">
        <v>6</v>
      </c>
      <c r="BK9" s="50">
        <v>404357</v>
      </c>
      <c r="BM9" s="49" t="s">
        <v>6</v>
      </c>
      <c r="BN9" s="50">
        <v>390849</v>
      </c>
      <c r="BP9" s="49" t="s">
        <v>6</v>
      </c>
      <c r="BQ9" s="50">
        <v>373545</v>
      </c>
      <c r="BS9" s="49" t="s">
        <v>6</v>
      </c>
      <c r="BT9" s="50">
        <v>393586</v>
      </c>
      <c r="BV9" s="49" t="s">
        <v>6</v>
      </c>
      <c r="BW9" s="50">
        <v>1562337</v>
      </c>
      <c r="BY9" s="50">
        <v>365451</v>
      </c>
      <c r="CA9" s="50">
        <v>307722</v>
      </c>
      <c r="CC9" s="50">
        <v>305280</v>
      </c>
      <c r="CE9" s="49" t="s">
        <v>6</v>
      </c>
      <c r="CF9" s="50">
        <v>1292562</v>
      </c>
      <c r="CH9" s="50">
        <v>300056</v>
      </c>
      <c r="CJ9" s="50">
        <v>293009</v>
      </c>
      <c r="CL9" s="50">
        <v>279229</v>
      </c>
      <c r="CO9" s="50">
        <v>1166606</v>
      </c>
      <c r="CQ9" s="50">
        <v>279398</v>
      </c>
    </row>
    <row r="10" spans="1:97" ht="15">
      <c r="A10" s="51" t="s">
        <v>65</v>
      </c>
      <c r="D10" s="52">
        <v>255116</v>
      </c>
      <c r="G10" s="52">
        <v>289901</v>
      </c>
      <c r="H10" s="52"/>
      <c r="I10" s="52"/>
      <c r="J10" s="42">
        <v>829143</v>
      </c>
      <c r="M10" s="42">
        <v>293792</v>
      </c>
      <c r="P10" s="42">
        <v>313954</v>
      </c>
      <c r="S10" s="42">
        <v>295936</v>
      </c>
      <c r="V10" s="42">
        <v>306192</v>
      </c>
      <c r="Y10" s="42">
        <v>1209874</v>
      </c>
      <c r="AB10" s="42">
        <v>306882</v>
      </c>
      <c r="AE10" s="42">
        <v>298006</v>
      </c>
      <c r="AH10" s="42">
        <v>291222</v>
      </c>
      <c r="AM10" s="52">
        <v>255116</v>
      </c>
      <c r="AP10" s="52">
        <v>288302</v>
      </c>
      <c r="AQ10" s="52"/>
      <c r="AR10" s="52"/>
      <c r="AS10" s="52">
        <v>827544</v>
      </c>
      <c r="AV10" s="52">
        <v>294897</v>
      </c>
      <c r="AY10" s="52">
        <v>315167</v>
      </c>
      <c r="BB10" s="52">
        <v>296685</v>
      </c>
      <c r="BE10" s="52">
        <v>306654</v>
      </c>
      <c r="BH10" s="52">
        <v>1213403</v>
      </c>
      <c r="BK10" s="52">
        <v>310601</v>
      </c>
      <c r="BN10" s="52">
        <v>303831</v>
      </c>
      <c r="BQ10" s="52">
        <v>295445</v>
      </c>
      <c r="BT10" s="52">
        <v>314858</v>
      </c>
      <c r="BW10" s="52">
        <v>1224735</v>
      </c>
      <c r="BY10" s="52">
        <v>292539</v>
      </c>
      <c r="CA10" s="52">
        <v>241788</v>
      </c>
      <c r="CC10" s="52">
        <v>234222</v>
      </c>
      <c r="CF10" s="52">
        <v>1023544</v>
      </c>
      <c r="CH10" s="52">
        <v>232587</v>
      </c>
      <c r="CJ10" s="52">
        <v>209080</v>
      </c>
      <c r="CL10" s="52">
        <v>211731</v>
      </c>
      <c r="CO10" s="52">
        <v>889095</v>
      </c>
      <c r="CQ10" s="52">
        <v>223504</v>
      </c>
    </row>
    <row r="11" spans="1:97" ht="30">
      <c r="A11" s="53" t="s">
        <v>241</v>
      </c>
      <c r="C11" s="54"/>
      <c r="D11" s="50">
        <v>102048</v>
      </c>
      <c r="E11" s="42"/>
      <c r="F11" s="49"/>
      <c r="G11" s="55">
        <v>48328</v>
      </c>
      <c r="H11" s="52"/>
      <c r="I11" s="49"/>
      <c r="J11" s="50">
        <v>220955</v>
      </c>
      <c r="L11" s="49"/>
      <c r="M11" s="50">
        <v>45595</v>
      </c>
      <c r="O11" s="49"/>
      <c r="P11" s="50">
        <v>46723</v>
      </c>
      <c r="R11" s="49"/>
      <c r="S11" s="50">
        <v>44913</v>
      </c>
      <c r="T11" s="42"/>
      <c r="U11" s="49"/>
      <c r="V11" s="50">
        <v>47420</v>
      </c>
      <c r="W11" s="42"/>
      <c r="X11" s="56"/>
      <c r="Y11" s="50">
        <v>184651</v>
      </c>
      <c r="AA11" s="49"/>
      <c r="AB11" s="50">
        <v>49949</v>
      </c>
      <c r="AD11" s="49"/>
      <c r="AE11" s="50">
        <v>51564</v>
      </c>
      <c r="AG11" s="49"/>
      <c r="AH11" s="50">
        <v>50372</v>
      </c>
      <c r="AL11" s="54"/>
      <c r="AM11" s="50">
        <v>102048</v>
      </c>
      <c r="AN11" s="42"/>
      <c r="AO11" s="49"/>
      <c r="AP11" s="50">
        <v>48329</v>
      </c>
      <c r="AQ11" s="52"/>
      <c r="AR11" s="49"/>
      <c r="AS11" s="50">
        <v>220955</v>
      </c>
      <c r="AU11" s="49"/>
      <c r="AV11" s="50">
        <v>45519</v>
      </c>
      <c r="AX11" s="49"/>
      <c r="AY11" s="50">
        <v>46378</v>
      </c>
      <c r="BA11" s="49"/>
      <c r="BB11" s="50">
        <v>44897</v>
      </c>
      <c r="BC11" s="42"/>
      <c r="BD11" s="49"/>
      <c r="BE11" s="50">
        <v>48114</v>
      </c>
      <c r="BF11" s="42"/>
      <c r="BG11" s="56"/>
      <c r="BH11" s="50">
        <v>184908</v>
      </c>
      <c r="BJ11" s="49"/>
      <c r="BK11" s="50">
        <v>49677</v>
      </c>
      <c r="BM11" s="49"/>
      <c r="BN11" s="50">
        <v>51162</v>
      </c>
      <c r="BP11" s="49"/>
      <c r="BQ11" s="50">
        <v>48347</v>
      </c>
      <c r="BS11" s="49"/>
      <c r="BT11" s="50">
        <v>49678</v>
      </c>
      <c r="BU11" s="42"/>
      <c r="BV11" s="56"/>
      <c r="BW11" s="50">
        <v>198864</v>
      </c>
      <c r="BY11" s="50">
        <v>50374</v>
      </c>
      <c r="CA11" s="50">
        <v>47014</v>
      </c>
      <c r="CC11" s="50">
        <v>42837</v>
      </c>
      <c r="CE11" s="56"/>
      <c r="CF11" s="50">
        <v>186104</v>
      </c>
      <c r="CH11" s="50">
        <v>41885</v>
      </c>
      <c r="CJ11" s="50">
        <v>36390</v>
      </c>
      <c r="CL11" s="50">
        <v>43244</v>
      </c>
      <c r="CO11" s="50">
        <v>169781</v>
      </c>
      <c r="CQ11" s="50">
        <v>43040</v>
      </c>
    </row>
    <row r="12" spans="1:97" ht="15">
      <c r="A12" s="51" t="s">
        <v>18</v>
      </c>
      <c r="D12" s="52">
        <v>28052</v>
      </c>
      <c r="G12" s="52">
        <v>28112</v>
      </c>
      <c r="H12" s="52"/>
      <c r="I12" s="52"/>
      <c r="J12" s="42">
        <v>98890</v>
      </c>
      <c r="M12" s="42">
        <v>38019</v>
      </c>
      <c r="P12" s="42">
        <v>36368</v>
      </c>
      <c r="S12" s="42">
        <v>35041</v>
      </c>
      <c r="V12" s="42">
        <v>36057</v>
      </c>
      <c r="Y12" s="42">
        <v>145485</v>
      </c>
      <c r="AB12" s="42">
        <v>28020</v>
      </c>
      <c r="AE12" s="42">
        <v>27191</v>
      </c>
      <c r="AH12" s="42">
        <v>27114</v>
      </c>
      <c r="AM12" s="52">
        <v>28052</v>
      </c>
      <c r="AP12" s="52">
        <v>97548</v>
      </c>
      <c r="AQ12" s="52"/>
      <c r="AR12" s="52"/>
      <c r="AS12" s="52">
        <v>98890</v>
      </c>
      <c r="AV12" s="52">
        <v>36239</v>
      </c>
      <c r="AY12" s="52">
        <v>34744</v>
      </c>
      <c r="BB12" s="52">
        <v>33410</v>
      </c>
      <c r="BE12" s="52">
        <v>33684</v>
      </c>
      <c r="BH12" s="52">
        <v>138077</v>
      </c>
      <c r="BK12" s="52">
        <v>26624</v>
      </c>
      <c r="BN12" s="52">
        <v>24779</v>
      </c>
      <c r="BQ12" s="52">
        <v>25079</v>
      </c>
      <c r="BT12" s="52">
        <v>24421</v>
      </c>
      <c r="BW12" s="52">
        <v>100903</v>
      </c>
      <c r="BY12" s="52">
        <v>23185</v>
      </c>
      <c r="CA12" s="52">
        <v>22847</v>
      </c>
      <c r="CC12" s="52">
        <v>22095</v>
      </c>
      <c r="CF12" s="52">
        <v>93953</v>
      </c>
      <c r="CH12" s="52">
        <v>19599</v>
      </c>
      <c r="CJ12" s="52">
        <v>19420</v>
      </c>
      <c r="CL12" s="52">
        <v>19094</v>
      </c>
      <c r="CO12" s="52">
        <v>77150</v>
      </c>
      <c r="CQ12" s="52">
        <v>18212</v>
      </c>
    </row>
    <row r="13" spans="1:97" ht="15">
      <c r="A13" s="53" t="s">
        <v>66</v>
      </c>
      <c r="C13" s="49"/>
      <c r="D13" s="55">
        <v>0</v>
      </c>
      <c r="F13" s="49"/>
      <c r="G13" s="55">
        <v>69437</v>
      </c>
      <c r="H13" s="52"/>
      <c r="I13" s="49"/>
      <c r="J13" s="50">
        <v>69437</v>
      </c>
      <c r="L13" s="49"/>
      <c r="M13" s="50">
        <v>0</v>
      </c>
      <c r="O13" s="49"/>
      <c r="P13" s="50">
        <v>0</v>
      </c>
      <c r="R13" s="49"/>
      <c r="S13" s="50">
        <v>0</v>
      </c>
      <c r="U13" s="49"/>
      <c r="V13" s="50">
        <v>48127</v>
      </c>
      <c r="X13" s="49"/>
      <c r="Y13" s="50">
        <v>48127.063679999999</v>
      </c>
      <c r="AA13" s="49"/>
      <c r="AB13" s="50">
        <v>0</v>
      </c>
      <c r="AD13" s="49"/>
      <c r="AE13" s="50">
        <v>0</v>
      </c>
      <c r="AG13" s="49"/>
      <c r="AH13" s="50">
        <v>99682</v>
      </c>
      <c r="AL13" s="49"/>
      <c r="AM13" s="55">
        <v>0</v>
      </c>
      <c r="AO13" s="49"/>
      <c r="AP13" s="55">
        <v>0</v>
      </c>
      <c r="AQ13" s="52"/>
      <c r="AR13" s="49"/>
      <c r="AS13" s="55">
        <v>69437</v>
      </c>
      <c r="AU13" s="49"/>
      <c r="AV13" s="55">
        <v>0</v>
      </c>
      <c r="AX13" s="49"/>
      <c r="AY13" s="55">
        <v>0</v>
      </c>
      <c r="BA13" s="49"/>
      <c r="BB13" s="55">
        <v>0</v>
      </c>
      <c r="BD13" s="49"/>
      <c r="BE13" s="55">
        <v>48127</v>
      </c>
      <c r="BG13" s="49"/>
      <c r="BH13" s="55">
        <v>48127</v>
      </c>
      <c r="BJ13" s="49"/>
      <c r="BK13" s="55">
        <v>0</v>
      </c>
      <c r="BM13" s="49"/>
      <c r="BN13" s="55">
        <v>0</v>
      </c>
      <c r="BP13" s="49"/>
      <c r="BQ13" s="55">
        <v>97158</v>
      </c>
      <c r="BS13" s="49"/>
      <c r="BT13" s="55">
        <v>252399</v>
      </c>
      <c r="BV13" s="49"/>
      <c r="BW13" s="55">
        <v>349557</v>
      </c>
      <c r="BY13" s="55">
        <v>0</v>
      </c>
      <c r="CA13" s="55">
        <v>0</v>
      </c>
      <c r="CC13" s="55">
        <v>0</v>
      </c>
      <c r="CE13" s="49"/>
      <c r="CF13" s="55">
        <v>0</v>
      </c>
      <c r="CH13" s="55">
        <v>0</v>
      </c>
      <c r="CJ13" s="55">
        <v>0</v>
      </c>
      <c r="CL13" s="55">
        <v>0</v>
      </c>
      <c r="CO13" s="55">
        <v>0</v>
      </c>
      <c r="CQ13" s="55">
        <v>0</v>
      </c>
    </row>
    <row r="14" spans="1:97" ht="15.6" thickBot="1">
      <c r="A14" s="51" t="s">
        <v>67</v>
      </c>
      <c r="C14" s="57"/>
      <c r="D14" s="58">
        <v>26892</v>
      </c>
      <c r="F14" s="57"/>
      <c r="G14" s="58">
        <v>1698</v>
      </c>
      <c r="H14" s="59"/>
      <c r="I14" s="60"/>
      <c r="J14" s="61">
        <v>33431</v>
      </c>
      <c r="L14" s="57"/>
      <c r="M14" s="61">
        <v>1105</v>
      </c>
      <c r="O14" s="57"/>
      <c r="P14" s="61">
        <v>1402</v>
      </c>
      <c r="R14" s="57"/>
      <c r="S14" s="61">
        <v>759</v>
      </c>
      <c r="U14" s="57"/>
      <c r="V14" s="61">
        <v>1068</v>
      </c>
      <c r="X14" s="57"/>
      <c r="Y14" s="61">
        <v>4334</v>
      </c>
      <c r="AA14" s="57"/>
      <c r="AB14" s="61">
        <v>994</v>
      </c>
      <c r="AD14" s="57"/>
      <c r="AE14" s="61">
        <v>1055</v>
      </c>
      <c r="AG14" s="57"/>
      <c r="AH14" s="61">
        <v>1405</v>
      </c>
      <c r="AL14" s="57"/>
      <c r="AM14" s="58">
        <v>26892</v>
      </c>
      <c r="AO14" s="57"/>
      <c r="AP14" s="58">
        <v>1698</v>
      </c>
      <c r="AQ14" s="59"/>
      <c r="AR14" s="60"/>
      <c r="AS14" s="58">
        <v>33431</v>
      </c>
      <c r="AU14" s="57"/>
      <c r="AV14" s="58">
        <v>1181</v>
      </c>
      <c r="AX14" s="57"/>
      <c r="AY14" s="58">
        <v>6783</v>
      </c>
      <c r="BA14" s="57"/>
      <c r="BB14" s="58">
        <v>775</v>
      </c>
      <c r="BD14" s="57"/>
      <c r="BE14" s="58">
        <v>3664</v>
      </c>
      <c r="BG14" s="57"/>
      <c r="BH14" s="58">
        <v>12403</v>
      </c>
      <c r="BJ14" s="57"/>
      <c r="BK14" s="58">
        <v>998</v>
      </c>
      <c r="BM14" s="57"/>
      <c r="BN14" s="58">
        <v>5331</v>
      </c>
      <c r="BP14" s="57"/>
      <c r="BQ14" s="58">
        <v>1430</v>
      </c>
      <c r="BS14" s="57"/>
      <c r="BT14" s="58">
        <v>1742</v>
      </c>
      <c r="BV14" s="57"/>
      <c r="BW14" s="58">
        <v>9501</v>
      </c>
      <c r="BY14" s="58">
        <v>1551</v>
      </c>
      <c r="CA14" s="58">
        <v>1146</v>
      </c>
      <c r="CC14" s="58">
        <v>1360</v>
      </c>
      <c r="CE14" s="57"/>
      <c r="CF14" s="58">
        <v>5381</v>
      </c>
      <c r="CH14" s="58">
        <v>1707</v>
      </c>
      <c r="CJ14" s="58">
        <v>2748</v>
      </c>
      <c r="CL14" s="58">
        <v>2744</v>
      </c>
      <c r="CO14" s="58">
        <v>9191</v>
      </c>
      <c r="CQ14" s="58">
        <v>1987</v>
      </c>
    </row>
    <row r="15" spans="1:97" ht="15">
      <c r="A15" s="62" t="s">
        <v>315</v>
      </c>
      <c r="B15" s="63"/>
      <c r="C15" s="64"/>
      <c r="D15" s="65">
        <v>-73715</v>
      </c>
      <c r="E15" s="63"/>
      <c r="F15" s="64"/>
      <c r="G15" s="65">
        <v>-51187</v>
      </c>
      <c r="H15" s="66"/>
      <c r="I15" s="64"/>
      <c r="J15" s="65">
        <v>-99532</v>
      </c>
      <c r="K15" s="63"/>
      <c r="L15" s="64"/>
      <c r="M15" s="65">
        <v>14656</v>
      </c>
      <c r="N15" s="63"/>
      <c r="O15" s="64"/>
      <c r="P15" s="65">
        <v>11935</v>
      </c>
      <c r="Q15" s="63"/>
      <c r="R15" s="64"/>
      <c r="S15" s="65">
        <v>6381</v>
      </c>
      <c r="T15" s="63"/>
      <c r="U15" s="64"/>
      <c r="V15" s="65">
        <v>-39221</v>
      </c>
      <c r="W15" s="63"/>
      <c r="X15" s="64"/>
      <c r="Y15" s="65">
        <v>-6249.0636799999993</v>
      </c>
      <c r="Z15" s="63"/>
      <c r="AA15" s="64"/>
      <c r="AB15" s="65">
        <v>17920</v>
      </c>
      <c r="AC15" s="63"/>
      <c r="AD15" s="64"/>
      <c r="AE15" s="65">
        <v>12344</v>
      </c>
      <c r="AF15" s="63"/>
      <c r="AG15" s="64"/>
      <c r="AH15" s="65">
        <v>-96878</v>
      </c>
      <c r="AI15" s="63"/>
      <c r="AJ15" s="63"/>
      <c r="AK15" s="63"/>
      <c r="AL15" s="64"/>
      <c r="AM15" s="65">
        <f>AM9-SUM(AM10:AM14)</f>
        <v>-73715</v>
      </c>
      <c r="AN15" s="63"/>
      <c r="AO15" s="64"/>
      <c r="AP15" s="65">
        <f>AP9-SUM(AP10:AP14)</f>
        <v>-56021</v>
      </c>
      <c r="AQ15" s="66"/>
      <c r="AR15" s="64"/>
      <c r="AS15" s="65">
        <v>-104366</v>
      </c>
      <c r="AT15" s="63"/>
      <c r="AU15" s="64"/>
      <c r="AV15" s="65">
        <v>15331</v>
      </c>
      <c r="AW15" s="63"/>
      <c r="AX15" s="64"/>
      <c r="AY15" s="65">
        <v>7310</v>
      </c>
      <c r="AZ15" s="63"/>
      <c r="BA15" s="64"/>
      <c r="BB15" s="65">
        <v>7263</v>
      </c>
      <c r="BC15" s="63"/>
      <c r="BD15" s="64"/>
      <c r="BE15" s="65">
        <v>-40600</v>
      </c>
      <c r="BF15" s="63"/>
      <c r="BG15" s="64"/>
      <c r="BH15" s="65">
        <v>-10696</v>
      </c>
      <c r="BI15" s="63"/>
      <c r="BJ15" s="64"/>
      <c r="BK15" s="65">
        <v>16457</v>
      </c>
      <c r="BL15" s="63"/>
      <c r="BM15" s="64"/>
      <c r="BN15" s="65">
        <v>5746</v>
      </c>
      <c r="BO15" s="63"/>
      <c r="BP15" s="64"/>
      <c r="BQ15" s="65">
        <v>-93914</v>
      </c>
      <c r="BR15" s="63"/>
      <c r="BS15" s="64"/>
      <c r="BT15" s="65">
        <v>-249512</v>
      </c>
      <c r="BU15" s="63"/>
      <c r="BV15" s="64"/>
      <c r="BW15" s="65">
        <v>-321223</v>
      </c>
      <c r="BX15" s="63"/>
      <c r="BY15" s="65">
        <v>-2198</v>
      </c>
      <c r="BZ15" s="63"/>
      <c r="CA15" s="65">
        <v>-5073</v>
      </c>
      <c r="CB15" s="63"/>
      <c r="CC15" s="65">
        <v>4766</v>
      </c>
      <c r="CD15" s="63"/>
      <c r="CE15" s="64"/>
      <c r="CF15" s="65">
        <v>-16420</v>
      </c>
      <c r="CG15" s="63"/>
      <c r="CH15" s="65">
        <v>4278</v>
      </c>
      <c r="CI15" s="63"/>
      <c r="CJ15" s="65">
        <v>25371</v>
      </c>
      <c r="CK15" s="63"/>
      <c r="CL15" s="65">
        <v>2416</v>
      </c>
      <c r="CM15" s="63"/>
      <c r="CN15" s="63"/>
      <c r="CO15" s="65">
        <v>21389</v>
      </c>
      <c r="CP15" s="63"/>
      <c r="CQ15" s="65">
        <v>-7345</v>
      </c>
      <c r="CR15" s="63"/>
    </row>
    <row r="16" spans="1:97" ht="15">
      <c r="A16" s="67" t="s">
        <v>69</v>
      </c>
      <c r="V16" s="37"/>
      <c r="AH16" s="71"/>
      <c r="AS16" s="37"/>
      <c r="BE16" s="37">
        <v>0</v>
      </c>
      <c r="BT16" s="37">
        <v>0</v>
      </c>
    </row>
    <row r="17" spans="1:96" ht="15">
      <c r="A17" s="53" t="s">
        <v>76</v>
      </c>
      <c r="C17" s="54"/>
      <c r="D17" s="50">
        <v>37652</v>
      </c>
      <c r="E17" s="42"/>
      <c r="F17" s="49"/>
      <c r="G17" s="55">
        <v>36749</v>
      </c>
      <c r="H17" s="52"/>
      <c r="I17" s="49"/>
      <c r="J17" s="55">
        <v>128489</v>
      </c>
      <c r="L17" s="49"/>
      <c r="M17" s="55">
        <v>38017</v>
      </c>
      <c r="O17" s="49"/>
      <c r="P17" s="55">
        <v>38527</v>
      </c>
      <c r="R17" s="49"/>
      <c r="S17" s="55">
        <v>38339</v>
      </c>
      <c r="T17" s="42"/>
      <c r="U17" s="49"/>
      <c r="V17" s="55">
        <v>38212</v>
      </c>
      <c r="W17" s="42"/>
      <c r="X17" s="49"/>
      <c r="Y17" s="55">
        <v>153095</v>
      </c>
      <c r="AA17" s="49"/>
      <c r="AB17" s="55">
        <v>38899</v>
      </c>
      <c r="AD17" s="49"/>
      <c r="AE17" s="55">
        <v>39132</v>
      </c>
      <c r="AG17" s="49"/>
      <c r="AH17" s="50">
        <v>39747</v>
      </c>
      <c r="AL17" s="54"/>
      <c r="AM17" s="50">
        <v>38201</v>
      </c>
      <c r="AN17" s="42"/>
      <c r="AO17" s="49"/>
      <c r="AP17" s="50">
        <v>37388</v>
      </c>
      <c r="AQ17" s="52"/>
      <c r="AR17" s="49"/>
      <c r="AS17" s="50">
        <v>129676</v>
      </c>
      <c r="AU17" s="49"/>
      <c r="AV17" s="50">
        <v>38676</v>
      </c>
      <c r="AX17" s="49"/>
      <c r="AY17" s="50">
        <v>39229</v>
      </c>
      <c r="BA17" s="49"/>
      <c r="BB17" s="50">
        <v>39087</v>
      </c>
      <c r="BC17" s="42"/>
      <c r="BD17" s="49"/>
      <c r="BE17" s="50">
        <v>38999</v>
      </c>
      <c r="BF17" s="42"/>
      <c r="BG17" s="49"/>
      <c r="BH17" s="50">
        <v>155991</v>
      </c>
      <c r="BJ17" s="49"/>
      <c r="BK17" s="50">
        <v>39701</v>
      </c>
      <c r="BM17" s="49"/>
      <c r="BN17" s="50">
        <v>39959</v>
      </c>
      <c r="BP17" s="49"/>
      <c r="BQ17" s="50">
        <v>40573</v>
      </c>
      <c r="BS17" s="49"/>
      <c r="BT17" s="50">
        <v>43216</v>
      </c>
      <c r="BU17" s="42"/>
      <c r="BV17" s="49"/>
      <c r="BW17" s="50">
        <v>163449</v>
      </c>
      <c r="BY17" s="50">
        <v>41588</v>
      </c>
      <c r="CA17" s="50">
        <v>44440</v>
      </c>
      <c r="CC17" s="50">
        <v>43612</v>
      </c>
      <c r="CE17" s="49"/>
      <c r="CF17" s="50">
        <v>173878</v>
      </c>
      <c r="CH17" s="50">
        <v>43131</v>
      </c>
      <c r="CJ17" s="50">
        <v>42867</v>
      </c>
      <c r="CL17" s="50">
        <v>41757</v>
      </c>
      <c r="CO17" s="50">
        <v>168048</v>
      </c>
      <c r="CQ17" s="50">
        <v>39760</v>
      </c>
    </row>
    <row r="18" spans="1:96" ht="15">
      <c r="A18" s="51" t="s">
        <v>278</v>
      </c>
      <c r="D18" s="52">
        <v>35512</v>
      </c>
      <c r="G18" s="52">
        <v>0</v>
      </c>
      <c r="H18" s="52"/>
      <c r="I18" s="52"/>
      <c r="J18" s="42">
        <v>35512</v>
      </c>
      <c r="M18" s="52">
        <v>0</v>
      </c>
      <c r="P18" s="52">
        <v>0</v>
      </c>
      <c r="S18" s="52">
        <v>1067</v>
      </c>
      <c r="V18" s="52">
        <v>0</v>
      </c>
      <c r="Y18" s="52">
        <v>1067</v>
      </c>
      <c r="AB18" s="52">
        <v>0</v>
      </c>
      <c r="AE18" s="52">
        <v>1404</v>
      </c>
      <c r="AH18" s="71" t="s">
        <v>203</v>
      </c>
      <c r="AM18" s="52">
        <v>35512</v>
      </c>
      <c r="AP18" s="52">
        <v>0</v>
      </c>
      <c r="AQ18" s="52"/>
      <c r="AR18" s="52"/>
      <c r="AS18" s="52">
        <v>35512</v>
      </c>
      <c r="AV18" s="52">
        <v>0</v>
      </c>
      <c r="AY18" s="52">
        <v>0</v>
      </c>
      <c r="BB18" s="52">
        <v>1067</v>
      </c>
      <c r="BE18" s="52">
        <v>0</v>
      </c>
      <c r="BH18" s="52">
        <v>1067</v>
      </c>
      <c r="BK18" s="52">
        <v>0</v>
      </c>
      <c r="BN18" s="52">
        <v>1404</v>
      </c>
      <c r="BQ18" s="52">
        <v>0</v>
      </c>
      <c r="BT18" s="52">
        <v>0</v>
      </c>
      <c r="BW18" s="52">
        <v>1404</v>
      </c>
      <c r="BY18" s="52">
        <v>0</v>
      </c>
      <c r="CA18" s="52">
        <v>0</v>
      </c>
      <c r="CC18" s="52">
        <v>0</v>
      </c>
      <c r="CF18" s="52">
        <v>9589</v>
      </c>
      <c r="CH18" s="52">
        <v>0</v>
      </c>
      <c r="CJ18" s="52">
        <v>0</v>
      </c>
      <c r="CL18" s="52">
        <v>-28070</v>
      </c>
      <c r="CO18" s="52">
        <v>-16689</v>
      </c>
      <c r="CQ18" s="52">
        <v>884</v>
      </c>
    </row>
    <row r="19" spans="1:96" ht="15">
      <c r="A19" s="53" t="s">
        <v>200</v>
      </c>
      <c r="C19" s="49"/>
      <c r="D19" s="55">
        <v>563</v>
      </c>
      <c r="F19" s="49"/>
      <c r="G19" s="55">
        <v>-665</v>
      </c>
      <c r="H19" s="52"/>
      <c r="I19" s="49"/>
      <c r="J19" s="55">
        <v>2295</v>
      </c>
      <c r="L19" s="49"/>
      <c r="M19" s="55">
        <v>-64</v>
      </c>
      <c r="O19" s="49"/>
      <c r="P19" s="55">
        <v>-2325</v>
      </c>
      <c r="R19" s="49"/>
      <c r="S19" s="55">
        <v>-2571</v>
      </c>
      <c r="U19" s="49"/>
      <c r="V19" s="55">
        <v>1689</v>
      </c>
      <c r="X19" s="49"/>
      <c r="Y19" s="55">
        <v>-3271.0476689621687</v>
      </c>
      <c r="AA19" s="49"/>
      <c r="AB19" s="55">
        <v>2531</v>
      </c>
      <c r="AD19" s="49"/>
      <c r="AE19" s="55">
        <v>-1493</v>
      </c>
      <c r="AG19" s="49"/>
      <c r="AH19" s="50">
        <v>-10</v>
      </c>
      <c r="AL19" s="49"/>
      <c r="AM19" s="55">
        <v>562</v>
      </c>
      <c r="AO19" s="49"/>
      <c r="AP19" s="55">
        <v>-665</v>
      </c>
      <c r="AQ19" s="52"/>
      <c r="AR19" s="49"/>
      <c r="AS19" s="55">
        <v>2295</v>
      </c>
      <c r="AU19" s="49"/>
      <c r="AV19" s="55">
        <v>229</v>
      </c>
      <c r="AX19" s="49"/>
      <c r="AY19" s="55">
        <v>-2122</v>
      </c>
      <c r="BA19" s="49"/>
      <c r="BB19" s="55">
        <v>-2283</v>
      </c>
      <c r="BD19" s="49"/>
      <c r="BE19" s="55">
        <v>905</v>
      </c>
      <c r="BG19" s="49"/>
      <c r="BH19" s="55">
        <v>-3271</v>
      </c>
      <c r="BJ19" s="49"/>
      <c r="BK19" s="55">
        <v>2715</v>
      </c>
      <c r="BM19" s="49"/>
      <c r="BN19" s="55">
        <v>-1311</v>
      </c>
      <c r="BP19" s="49"/>
      <c r="BQ19" s="55">
        <v>165</v>
      </c>
      <c r="BS19" s="49"/>
      <c r="BT19" s="55">
        <v>-600</v>
      </c>
      <c r="BV19" s="49"/>
      <c r="BW19" s="55">
        <v>969</v>
      </c>
      <c r="BY19" s="55">
        <v>1082</v>
      </c>
      <c r="CA19" s="55">
        <v>-899</v>
      </c>
      <c r="CC19" s="55">
        <v>-434</v>
      </c>
      <c r="CE19" s="49"/>
      <c r="CF19" s="55">
        <v>-153</v>
      </c>
      <c r="CH19" s="55">
        <v>213</v>
      </c>
      <c r="CJ19" s="55">
        <v>-787</v>
      </c>
      <c r="CL19" s="55">
        <v>136</v>
      </c>
      <c r="CO19" s="55">
        <v>363</v>
      </c>
      <c r="CQ19" s="55">
        <v>307</v>
      </c>
    </row>
    <row r="20" spans="1:96" ht="15.6" thickBot="1">
      <c r="A20" s="51" t="s">
        <v>201</v>
      </c>
      <c r="C20" s="57"/>
      <c r="D20" s="58">
        <v>0</v>
      </c>
      <c r="F20" s="57"/>
      <c r="G20" s="58">
        <v>-1297</v>
      </c>
      <c r="H20" s="59"/>
      <c r="I20" s="57"/>
      <c r="J20" s="58">
        <v>-1297</v>
      </c>
      <c r="L20" s="57"/>
      <c r="M20" s="58">
        <v>-3328</v>
      </c>
      <c r="O20" s="57"/>
      <c r="P20" s="58">
        <v>-704</v>
      </c>
      <c r="R20" s="57"/>
      <c r="S20" s="58">
        <v>-781</v>
      </c>
      <c r="U20" s="57"/>
      <c r="V20" s="58">
        <v>1783</v>
      </c>
      <c r="X20" s="57"/>
      <c r="Y20" s="58">
        <v>-3030</v>
      </c>
      <c r="AA20" s="57"/>
      <c r="AB20" s="58">
        <v>1677</v>
      </c>
      <c r="AD20" s="57"/>
      <c r="AE20" s="58">
        <v>2709</v>
      </c>
      <c r="AG20" s="57"/>
      <c r="AH20" s="58">
        <v>581</v>
      </c>
      <c r="AL20" s="57"/>
      <c r="AM20" s="58">
        <v>0</v>
      </c>
      <c r="AO20" s="57"/>
      <c r="AP20" s="58">
        <v>-1297</v>
      </c>
      <c r="AQ20" s="59"/>
      <c r="AR20" s="57"/>
      <c r="AS20" s="58">
        <v>-1297</v>
      </c>
      <c r="AU20" s="57"/>
      <c r="AV20" s="58">
        <v>-3621</v>
      </c>
      <c r="AX20" s="57"/>
      <c r="AY20" s="58">
        <v>-907</v>
      </c>
      <c r="BA20" s="57"/>
      <c r="BB20" s="58">
        <v>-1069</v>
      </c>
      <c r="BD20" s="57"/>
      <c r="BE20" s="58">
        <v>2567</v>
      </c>
      <c r="BG20" s="57"/>
      <c r="BH20" s="58">
        <v>-3030</v>
      </c>
      <c r="BJ20" s="57"/>
      <c r="BK20" s="58">
        <v>1493</v>
      </c>
      <c r="BM20" s="57"/>
      <c r="BN20" s="58">
        <v>2527</v>
      </c>
      <c r="BP20" s="57"/>
      <c r="BQ20" s="58">
        <v>406</v>
      </c>
      <c r="BS20" s="57"/>
      <c r="BT20" s="58">
        <v>10003</v>
      </c>
      <c r="BV20" s="57"/>
      <c r="BW20" s="58">
        <v>14429</v>
      </c>
      <c r="BY20" s="58">
        <v>-34657</v>
      </c>
      <c r="CA20" s="58">
        <v>-584</v>
      </c>
      <c r="CC20" s="58">
        <v>-10414</v>
      </c>
      <c r="CE20" s="57"/>
      <c r="CF20" s="58">
        <v>-34788</v>
      </c>
      <c r="CH20" s="58">
        <v>152</v>
      </c>
      <c r="CJ20" s="58">
        <v>651</v>
      </c>
      <c r="CL20" s="58">
        <v>366</v>
      </c>
      <c r="CO20" s="58">
        <v>401</v>
      </c>
      <c r="CQ20" s="58">
        <v>6159</v>
      </c>
    </row>
    <row r="21" spans="1:96" ht="15">
      <c r="A21" s="62" t="s">
        <v>70</v>
      </c>
      <c r="C21" s="49"/>
      <c r="D21" s="68">
        <v>-147442</v>
      </c>
      <c r="F21" s="49"/>
      <c r="G21" s="68">
        <v>-85974</v>
      </c>
      <c r="I21" s="49"/>
      <c r="J21" s="68">
        <v>-264531</v>
      </c>
      <c r="L21" s="49"/>
      <c r="M21" s="68">
        <v>-19969</v>
      </c>
      <c r="O21" s="49"/>
      <c r="P21" s="68">
        <v>-23563</v>
      </c>
      <c r="R21" s="49"/>
      <c r="S21" s="68">
        <v>-29673</v>
      </c>
      <c r="U21" s="49"/>
      <c r="V21" s="68">
        <v>-80905</v>
      </c>
      <c r="X21" s="49"/>
      <c r="Y21" s="68">
        <v>-154110.01601103783</v>
      </c>
      <c r="AA21" s="49"/>
      <c r="AB21" s="68">
        <v>-25187</v>
      </c>
      <c r="AD21" s="49"/>
      <c r="AE21" s="68">
        <v>-29408</v>
      </c>
      <c r="AG21" s="49"/>
      <c r="AH21" s="65">
        <v>-137196</v>
      </c>
      <c r="AL21" s="49"/>
      <c r="AM21" s="68">
        <f>AM15-SUM(AM17:AM20)</f>
        <v>-147990</v>
      </c>
      <c r="AO21" s="49"/>
      <c r="AP21" s="68">
        <f>AP15-SUM(AP17:AP20)</f>
        <v>-91447</v>
      </c>
      <c r="AR21" s="49"/>
      <c r="AS21" s="68">
        <v>-270552</v>
      </c>
      <c r="AU21" s="49"/>
      <c r="AV21" s="68">
        <v>-19953</v>
      </c>
      <c r="AX21" s="49"/>
      <c r="AY21" s="68">
        <v>-28890</v>
      </c>
      <c r="BA21" s="49"/>
      <c r="BB21" s="68">
        <v>-29539</v>
      </c>
      <c r="BD21" s="49"/>
      <c r="BE21" s="68">
        <v>-83071</v>
      </c>
      <c r="BG21" s="49"/>
      <c r="BH21" s="68">
        <v>-161453</v>
      </c>
      <c r="BJ21" s="49"/>
      <c r="BK21" s="68">
        <v>-27452</v>
      </c>
      <c r="BM21" s="49"/>
      <c r="BN21" s="68">
        <v>-36833</v>
      </c>
      <c r="BP21" s="49"/>
      <c r="BQ21" s="68">
        <v>-135058</v>
      </c>
      <c r="BS21" s="49"/>
      <c r="BT21" s="68">
        <v>-302131</v>
      </c>
      <c r="BV21" s="49"/>
      <c r="BW21" s="68">
        <v>-501474</v>
      </c>
      <c r="BY21" s="68">
        <v>-10211</v>
      </c>
      <c r="CA21" s="68">
        <v>-48030</v>
      </c>
      <c r="CC21" s="68">
        <v>-27998</v>
      </c>
      <c r="CE21" s="49"/>
      <c r="CF21" s="68">
        <v>-164946</v>
      </c>
      <c r="CH21" s="68">
        <v>-39218</v>
      </c>
      <c r="CJ21" s="68">
        <v>-17360</v>
      </c>
      <c r="CL21" s="68">
        <v>-11773</v>
      </c>
      <c r="CO21" s="68">
        <v>-130734</v>
      </c>
      <c r="CQ21" s="68">
        <v>-54455</v>
      </c>
    </row>
    <row r="22" spans="1:96" ht="15.6" thickBot="1">
      <c r="A22" s="51" t="s">
        <v>146</v>
      </c>
      <c r="C22" s="57"/>
      <c r="D22" s="69">
        <v>37002</v>
      </c>
      <c r="F22" s="57"/>
      <c r="G22" s="69">
        <v>27322</v>
      </c>
      <c r="H22" s="52"/>
      <c r="I22" s="57"/>
      <c r="J22" s="69">
        <v>60246</v>
      </c>
      <c r="L22" s="57"/>
      <c r="M22" s="69">
        <v>-4025</v>
      </c>
      <c r="O22" s="57"/>
      <c r="P22" s="69">
        <v>-1619</v>
      </c>
      <c r="R22" s="57"/>
      <c r="S22" s="69">
        <v>733</v>
      </c>
      <c r="U22" s="57"/>
      <c r="V22" s="69">
        <v>-3496</v>
      </c>
      <c r="X22" s="57"/>
      <c r="Y22" s="69">
        <v>-8407</v>
      </c>
      <c r="AA22" s="57"/>
      <c r="AB22" s="69">
        <v>-4720</v>
      </c>
      <c r="AD22" s="57"/>
      <c r="AE22" s="69">
        <v>-4738</v>
      </c>
      <c r="AG22" s="57"/>
      <c r="AH22" s="58">
        <v>3769</v>
      </c>
      <c r="AL22" s="57"/>
      <c r="AM22" s="69">
        <v>37002</v>
      </c>
      <c r="AO22" s="57"/>
      <c r="AP22" s="69">
        <v>28144</v>
      </c>
      <c r="AQ22" s="52"/>
      <c r="AR22" s="57"/>
      <c r="AS22" s="69">
        <v>61068</v>
      </c>
      <c r="AU22" s="57"/>
      <c r="AV22" s="69">
        <v>-4025</v>
      </c>
      <c r="AX22" s="57"/>
      <c r="AY22" s="69">
        <v>-1619</v>
      </c>
      <c r="BA22" s="57"/>
      <c r="BB22" s="69">
        <v>733</v>
      </c>
      <c r="BD22" s="57"/>
      <c r="BE22" s="69">
        <v>-3442</v>
      </c>
      <c r="BG22" s="57"/>
      <c r="BH22" s="69">
        <v>-8353</v>
      </c>
      <c r="BJ22" s="57"/>
      <c r="BK22" s="69">
        <v>-4720</v>
      </c>
      <c r="BM22" s="57"/>
      <c r="BN22" s="69">
        <v>-4738</v>
      </c>
      <c r="BP22" s="57"/>
      <c r="BQ22" s="69">
        <v>3769</v>
      </c>
      <c r="BS22" s="57"/>
      <c r="BT22" s="69">
        <v>-1953</v>
      </c>
      <c r="BV22" s="57"/>
      <c r="BW22" s="69">
        <v>-7642</v>
      </c>
      <c r="BY22" s="69">
        <v>-2459</v>
      </c>
      <c r="CA22" s="69">
        <v>-661</v>
      </c>
      <c r="CC22" s="69">
        <v>-320</v>
      </c>
      <c r="CE22" s="57"/>
      <c r="CF22" s="69">
        <v>-13584</v>
      </c>
      <c r="CH22" s="69">
        <v>18</v>
      </c>
      <c r="CJ22" s="69">
        <v>-2007</v>
      </c>
      <c r="CL22" s="69">
        <v>-1441</v>
      </c>
      <c r="CO22" s="69">
        <v>-11656</v>
      </c>
      <c r="CQ22" s="69">
        <v>-2501</v>
      </c>
    </row>
    <row r="23" spans="1:96" ht="15">
      <c r="A23" s="70" t="s">
        <v>74</v>
      </c>
      <c r="C23" s="49" t="s">
        <v>6</v>
      </c>
      <c r="D23" s="65">
        <v>-110440</v>
      </c>
      <c r="F23" s="49" t="s">
        <v>6</v>
      </c>
      <c r="G23" s="65">
        <v>-58652</v>
      </c>
      <c r="H23" s="59"/>
      <c r="I23" s="49" t="s">
        <v>6</v>
      </c>
      <c r="J23" s="65">
        <v>-204285</v>
      </c>
      <c r="L23" s="49" t="s">
        <v>6</v>
      </c>
      <c r="M23" s="65">
        <v>-23994</v>
      </c>
      <c r="O23" s="49" t="s">
        <v>6</v>
      </c>
      <c r="P23" s="65">
        <v>-25182</v>
      </c>
      <c r="R23" s="49" t="s">
        <v>6</v>
      </c>
      <c r="S23" s="65">
        <v>-28940</v>
      </c>
      <c r="U23" s="49" t="s">
        <v>6</v>
      </c>
      <c r="V23" s="65">
        <v>-84401</v>
      </c>
      <c r="X23" s="49" t="s">
        <v>6</v>
      </c>
      <c r="Y23" s="65">
        <v>-162517.01601103783</v>
      </c>
      <c r="AA23" s="49" t="s">
        <v>6</v>
      </c>
      <c r="AB23" s="65">
        <v>-29907</v>
      </c>
      <c r="AD23" s="49" t="s">
        <v>6</v>
      </c>
      <c r="AE23" s="65">
        <v>-34146</v>
      </c>
      <c r="AG23" s="49" t="s">
        <v>6</v>
      </c>
      <c r="AH23" s="65">
        <v>-133427</v>
      </c>
      <c r="AL23" s="49" t="s">
        <v>6</v>
      </c>
      <c r="AM23" s="65">
        <f>AM21+AM22</f>
        <v>-110988</v>
      </c>
      <c r="AO23" s="49" t="s">
        <v>6</v>
      </c>
      <c r="AP23" s="65">
        <f>AP21+AP22</f>
        <v>-63303</v>
      </c>
      <c r="AQ23" s="59"/>
      <c r="AR23" s="49" t="s">
        <v>6</v>
      </c>
      <c r="AS23" s="65">
        <v>-209484</v>
      </c>
      <c r="AU23" s="49" t="s">
        <v>6</v>
      </c>
      <c r="AV23" s="65">
        <v>-23978</v>
      </c>
      <c r="AX23" s="49" t="s">
        <v>6</v>
      </c>
      <c r="AY23" s="65">
        <v>-30509</v>
      </c>
      <c r="BA23" s="49" t="s">
        <v>6</v>
      </c>
      <c r="BB23" s="65">
        <v>-28806</v>
      </c>
      <c r="BD23" s="49" t="s">
        <v>6</v>
      </c>
      <c r="BE23" s="65">
        <v>-86513</v>
      </c>
      <c r="BG23" s="49" t="s">
        <v>6</v>
      </c>
      <c r="BH23" s="65">
        <v>-169806</v>
      </c>
      <c r="BJ23" s="49" t="s">
        <v>6</v>
      </c>
      <c r="BK23" s="65">
        <v>-32172</v>
      </c>
      <c r="BM23" s="49" t="s">
        <v>6</v>
      </c>
      <c r="BN23" s="65">
        <v>-41571</v>
      </c>
      <c r="BP23" s="49" t="s">
        <v>6</v>
      </c>
      <c r="BQ23" s="65">
        <v>-131289</v>
      </c>
      <c r="BS23" s="49" t="s">
        <v>6</v>
      </c>
      <c r="BT23" s="65">
        <v>-304084</v>
      </c>
      <c r="BV23" s="49" t="s">
        <v>6</v>
      </c>
      <c r="BW23" s="65">
        <v>-509116</v>
      </c>
      <c r="BY23" s="65">
        <v>-12670</v>
      </c>
      <c r="CA23" s="65">
        <v>-48691</v>
      </c>
      <c r="CC23" s="65">
        <v>-28318</v>
      </c>
      <c r="CE23" s="49" t="s">
        <v>6</v>
      </c>
      <c r="CF23" s="65">
        <v>-178530</v>
      </c>
      <c r="CH23" s="65">
        <v>-39200</v>
      </c>
      <c r="CJ23" s="65">
        <v>-19367</v>
      </c>
      <c r="CL23" s="65">
        <v>-13214</v>
      </c>
      <c r="CO23" s="65">
        <v>-142390</v>
      </c>
      <c r="CQ23" s="65">
        <v>-56956</v>
      </c>
    </row>
    <row r="24" spans="1:96" ht="15" customHeight="1">
      <c r="A24" s="51" t="s">
        <v>78</v>
      </c>
      <c r="D24" s="71">
        <v>-16375</v>
      </c>
      <c r="G24" s="52">
        <v>0</v>
      </c>
      <c r="J24" s="42">
        <v>-16375</v>
      </c>
      <c r="M24" s="52">
        <v>0</v>
      </c>
      <c r="P24" s="52">
        <v>0</v>
      </c>
      <c r="S24" s="52">
        <v>0</v>
      </c>
      <c r="V24" s="52"/>
      <c r="Y24" s="52">
        <v>0</v>
      </c>
      <c r="AB24" s="52">
        <v>0</v>
      </c>
      <c r="AE24" s="52">
        <v>0</v>
      </c>
      <c r="AH24" s="52">
        <v>0</v>
      </c>
      <c r="AM24" s="71">
        <v>-16375</v>
      </c>
      <c r="AP24" s="71">
        <v>0</v>
      </c>
      <c r="AS24" s="71">
        <v>-16375</v>
      </c>
      <c r="AV24" s="71" t="s">
        <v>234</v>
      </c>
      <c r="AY24" s="71" t="s">
        <v>234</v>
      </c>
      <c r="BB24" s="71" t="s">
        <v>234</v>
      </c>
      <c r="BE24" s="71" t="s">
        <v>234</v>
      </c>
      <c r="BH24" s="71" t="s">
        <v>234</v>
      </c>
      <c r="BK24" s="71" t="s">
        <v>234</v>
      </c>
      <c r="BN24" s="71" t="s">
        <v>234</v>
      </c>
      <c r="BQ24" s="71" t="s">
        <v>234</v>
      </c>
      <c r="BT24" s="71" t="s">
        <v>234</v>
      </c>
      <c r="BW24" s="71" t="s">
        <v>234</v>
      </c>
      <c r="BY24" s="71" t="s">
        <v>234</v>
      </c>
      <c r="CA24" s="71" t="s">
        <v>234</v>
      </c>
      <c r="CC24" s="71" t="s">
        <v>234</v>
      </c>
      <c r="CF24" s="71" t="s">
        <v>234</v>
      </c>
      <c r="CH24" s="71" t="s">
        <v>234</v>
      </c>
      <c r="CJ24" s="71" t="s">
        <v>234</v>
      </c>
      <c r="CL24" s="71" t="s">
        <v>234</v>
      </c>
      <c r="CO24" s="71" t="s">
        <v>234</v>
      </c>
      <c r="CQ24" s="71" t="s">
        <v>234</v>
      </c>
    </row>
    <row r="25" spans="1:96" ht="15">
      <c r="A25" s="53" t="s">
        <v>77</v>
      </c>
      <c r="C25" s="54"/>
      <c r="D25" s="50">
        <v>-1225</v>
      </c>
      <c r="E25" s="72"/>
      <c r="F25" s="73"/>
      <c r="G25" s="74">
        <v>-1264</v>
      </c>
      <c r="H25" s="71"/>
      <c r="I25" s="74"/>
      <c r="J25" s="74">
        <v>-2489</v>
      </c>
      <c r="K25" s="75"/>
      <c r="L25" s="49"/>
      <c r="M25" s="76">
        <v>-914</v>
      </c>
      <c r="O25" s="49"/>
      <c r="P25" s="55">
        <v>-914</v>
      </c>
      <c r="R25" s="49"/>
      <c r="S25" s="55">
        <v>-914</v>
      </c>
      <c r="T25" s="72"/>
      <c r="U25" s="49"/>
      <c r="V25" s="55">
        <v>-914</v>
      </c>
      <c r="W25" s="72"/>
      <c r="X25" s="73"/>
      <c r="Y25" s="55">
        <v>-3655</v>
      </c>
      <c r="Z25" s="75"/>
      <c r="AA25" s="49"/>
      <c r="AB25" s="76">
        <v>-914</v>
      </c>
      <c r="AC25" s="75"/>
      <c r="AD25" s="49"/>
      <c r="AE25" s="76">
        <v>-914</v>
      </c>
      <c r="AF25" s="75"/>
      <c r="AG25" s="49"/>
      <c r="AH25" s="76">
        <v>-884</v>
      </c>
      <c r="AI25" s="75"/>
      <c r="AJ25" s="75"/>
      <c r="AK25" s="75"/>
      <c r="AL25" s="54"/>
      <c r="AM25" s="50">
        <v>-1225</v>
      </c>
      <c r="AN25" s="72"/>
      <c r="AO25" s="73"/>
      <c r="AP25" s="50">
        <v>-1264</v>
      </c>
      <c r="AQ25" s="71"/>
      <c r="AR25" s="74"/>
      <c r="AS25" s="50">
        <v>-2489</v>
      </c>
      <c r="AT25" s="75"/>
      <c r="AU25" s="49"/>
      <c r="AV25" s="50">
        <v>-914</v>
      </c>
      <c r="AX25" s="49"/>
      <c r="AY25" s="50">
        <v>-914</v>
      </c>
      <c r="BA25" s="49"/>
      <c r="BB25" s="50">
        <v>-914</v>
      </c>
      <c r="BC25" s="72"/>
      <c r="BD25" s="49"/>
      <c r="BE25" s="50">
        <v>-914</v>
      </c>
      <c r="BF25" s="72"/>
      <c r="BG25" s="73"/>
      <c r="BH25" s="50">
        <v>-3655</v>
      </c>
      <c r="BI25" s="75"/>
      <c r="BJ25" s="49"/>
      <c r="BK25" s="50">
        <v>-914</v>
      </c>
      <c r="BL25" s="75"/>
      <c r="BM25" s="49"/>
      <c r="BN25" s="50">
        <v>-914</v>
      </c>
      <c r="BO25" s="75"/>
      <c r="BP25" s="49"/>
      <c r="BQ25" s="50">
        <v>-884</v>
      </c>
      <c r="BR25" s="75"/>
      <c r="BS25" s="49"/>
      <c r="BT25" s="50">
        <v>-597</v>
      </c>
      <c r="BU25" s="72"/>
      <c r="BV25" s="73"/>
      <c r="BW25" s="50">
        <v>-3309</v>
      </c>
      <c r="BX25" s="75"/>
      <c r="BY25" s="50">
        <v>1440</v>
      </c>
      <c r="BZ25" s="75"/>
      <c r="CA25" s="50">
        <v>-858</v>
      </c>
      <c r="CB25" s="75"/>
      <c r="CC25" s="50">
        <v>-976</v>
      </c>
      <c r="CD25" s="75"/>
      <c r="CE25" s="73"/>
      <c r="CF25" s="50">
        <v>-1309</v>
      </c>
      <c r="CG25" s="75"/>
      <c r="CH25" s="50">
        <v>896</v>
      </c>
      <c r="CI25" s="75"/>
      <c r="CJ25" s="50">
        <v>-798</v>
      </c>
      <c r="CK25" s="75"/>
      <c r="CL25" s="50">
        <v>-822</v>
      </c>
      <c r="CM25" s="75"/>
      <c r="CN25" s="75"/>
      <c r="CO25" s="50">
        <v>-1576</v>
      </c>
      <c r="CP25" s="75"/>
      <c r="CQ25" s="50">
        <v>-864</v>
      </c>
      <c r="CR25" s="75"/>
    </row>
    <row r="26" spans="1:96" s="150" customFormat="1" ht="15">
      <c r="A26" s="243" t="s">
        <v>322</v>
      </c>
      <c r="C26" s="173"/>
      <c r="D26" s="244"/>
      <c r="E26" s="245"/>
      <c r="F26" s="246"/>
      <c r="G26" s="244"/>
      <c r="H26" s="244"/>
      <c r="I26" s="244"/>
      <c r="J26" s="244"/>
      <c r="K26" s="247"/>
      <c r="M26" s="248"/>
      <c r="P26" s="248"/>
      <c r="S26" s="248"/>
      <c r="T26" s="245"/>
      <c r="V26" s="248"/>
      <c r="W26" s="245"/>
      <c r="X26" s="246"/>
      <c r="Y26" s="248"/>
      <c r="Z26" s="247"/>
      <c r="AB26" s="248"/>
      <c r="AC26" s="247"/>
      <c r="AE26" s="248"/>
      <c r="AF26" s="247"/>
      <c r="AH26" s="248"/>
      <c r="AI26" s="247"/>
      <c r="AJ26" s="247"/>
      <c r="AK26" s="247"/>
      <c r="AL26" s="173"/>
      <c r="AM26" s="244"/>
      <c r="AN26" s="245"/>
      <c r="AO26" s="246"/>
      <c r="AP26" s="244"/>
      <c r="AQ26" s="244"/>
      <c r="AR26" s="244"/>
      <c r="AS26" s="71" t="s">
        <v>234</v>
      </c>
      <c r="AT26" s="247"/>
      <c r="AV26" s="244"/>
      <c r="AY26" s="244"/>
      <c r="BB26" s="244"/>
      <c r="BC26" s="245"/>
      <c r="BE26" s="244"/>
      <c r="BF26" s="245"/>
      <c r="BG26" s="246"/>
      <c r="BH26" s="71" t="s">
        <v>234</v>
      </c>
      <c r="BI26" s="247"/>
      <c r="BK26" s="71" t="s">
        <v>234</v>
      </c>
      <c r="BL26" s="247"/>
      <c r="BN26" s="71" t="s">
        <v>234</v>
      </c>
      <c r="BO26" s="247"/>
      <c r="BQ26" s="71" t="s">
        <v>234</v>
      </c>
      <c r="BR26" s="247"/>
      <c r="BT26" s="71" t="s">
        <v>234</v>
      </c>
      <c r="BU26" s="245"/>
      <c r="BV26" s="246"/>
      <c r="BW26" s="71" t="s">
        <v>234</v>
      </c>
      <c r="BX26" s="247"/>
      <c r="BY26" s="71" t="s">
        <v>234</v>
      </c>
      <c r="BZ26" s="247"/>
      <c r="CA26" s="71" t="s">
        <v>234</v>
      </c>
      <c r="CB26" s="247"/>
      <c r="CC26" s="71" t="s">
        <v>234</v>
      </c>
      <c r="CD26" s="247"/>
      <c r="CE26" s="246"/>
      <c r="CF26" s="71" t="s">
        <v>234</v>
      </c>
      <c r="CG26" s="247"/>
      <c r="CH26" s="71" t="s">
        <v>234</v>
      </c>
      <c r="CI26" s="247"/>
      <c r="CJ26" s="71" t="s">
        <v>234</v>
      </c>
      <c r="CK26" s="247"/>
      <c r="CL26" s="71" t="s">
        <v>234</v>
      </c>
      <c r="CM26" s="247"/>
      <c r="CN26" s="247"/>
      <c r="CO26" s="71" t="s">
        <v>234</v>
      </c>
      <c r="CP26" s="247"/>
      <c r="CQ26" s="244">
        <v>-75</v>
      </c>
      <c r="CR26" s="247"/>
    </row>
    <row r="27" spans="1:96" ht="15.6" thickBot="1">
      <c r="A27" s="67" t="s">
        <v>71</v>
      </c>
      <c r="C27" s="77" t="s">
        <v>6</v>
      </c>
      <c r="D27" s="78">
        <v>-128040</v>
      </c>
      <c r="E27" s="79"/>
      <c r="F27" s="77" t="s">
        <v>6</v>
      </c>
      <c r="G27" s="78">
        <v>-59916</v>
      </c>
      <c r="H27" s="52"/>
      <c r="I27" s="77" t="s">
        <v>6</v>
      </c>
      <c r="J27" s="78">
        <v>-223149</v>
      </c>
      <c r="K27" s="27"/>
      <c r="L27" s="77" t="s">
        <v>6</v>
      </c>
      <c r="M27" s="78">
        <v>-24908</v>
      </c>
      <c r="O27" s="77" t="s">
        <v>6</v>
      </c>
      <c r="P27" s="78">
        <v>-26096</v>
      </c>
      <c r="R27" s="77" t="s">
        <v>6</v>
      </c>
      <c r="S27" s="78">
        <v>-29854</v>
      </c>
      <c r="T27" s="79"/>
      <c r="U27" s="77" t="s">
        <v>6</v>
      </c>
      <c r="V27" s="78">
        <v>-85314</v>
      </c>
      <c r="W27" s="79"/>
      <c r="X27" s="77" t="s">
        <v>6</v>
      </c>
      <c r="Y27" s="78">
        <v>-166172.01601103783</v>
      </c>
      <c r="Z27" s="27"/>
      <c r="AA27" s="77" t="s">
        <v>6</v>
      </c>
      <c r="AB27" s="78">
        <v>-30821</v>
      </c>
      <c r="AC27" s="27"/>
      <c r="AD27" s="77" t="s">
        <v>6</v>
      </c>
      <c r="AE27" s="78">
        <v>-35060</v>
      </c>
      <c r="AF27" s="27"/>
      <c r="AG27" s="77" t="s">
        <v>6</v>
      </c>
      <c r="AH27" s="78">
        <v>-134311</v>
      </c>
      <c r="AI27" s="27"/>
      <c r="AJ27" s="27"/>
      <c r="AK27" s="27"/>
      <c r="AL27" s="77" t="s">
        <v>6</v>
      </c>
      <c r="AM27" s="78">
        <f>AM23+AM24+AM25</f>
        <v>-128588</v>
      </c>
      <c r="AN27" s="79"/>
      <c r="AO27" s="77" t="s">
        <v>6</v>
      </c>
      <c r="AP27" s="78">
        <f>AP23+AP24+AP25</f>
        <v>-64567</v>
      </c>
      <c r="AQ27" s="52"/>
      <c r="AR27" s="77" t="s">
        <v>6</v>
      </c>
      <c r="AS27" s="78">
        <v>-228348</v>
      </c>
      <c r="AT27" s="27"/>
      <c r="AU27" s="77" t="s">
        <v>6</v>
      </c>
      <c r="AV27" s="78">
        <v>-24892</v>
      </c>
      <c r="AX27" s="77" t="s">
        <v>6</v>
      </c>
      <c r="AY27" s="78">
        <v>-31423</v>
      </c>
      <c r="BA27" s="77" t="s">
        <v>6</v>
      </c>
      <c r="BB27" s="78">
        <v>-29720</v>
      </c>
      <c r="BC27" s="79"/>
      <c r="BD27" s="77" t="s">
        <v>6</v>
      </c>
      <c r="BE27" s="78">
        <v>-87427</v>
      </c>
      <c r="BF27" s="79"/>
      <c r="BG27" s="77" t="s">
        <v>6</v>
      </c>
      <c r="BH27" s="78">
        <v>-173461</v>
      </c>
      <c r="BI27" s="27"/>
      <c r="BJ27" s="77" t="s">
        <v>6</v>
      </c>
      <c r="BK27" s="78">
        <v>-33086</v>
      </c>
      <c r="BL27" s="27"/>
      <c r="BM27" s="77" t="s">
        <v>6</v>
      </c>
      <c r="BN27" s="78">
        <v>-42485</v>
      </c>
      <c r="BO27" s="27"/>
      <c r="BP27" s="77" t="s">
        <v>6</v>
      </c>
      <c r="BQ27" s="78">
        <v>-132173</v>
      </c>
      <c r="BR27" s="27"/>
      <c r="BS27" s="77" t="s">
        <v>6</v>
      </c>
      <c r="BT27" s="78">
        <v>-304681</v>
      </c>
      <c r="BU27" s="79"/>
      <c r="BV27" s="77" t="s">
        <v>6</v>
      </c>
      <c r="BW27" s="78">
        <v>-512425</v>
      </c>
      <c r="BX27" s="27"/>
      <c r="BY27" s="78">
        <v>-11230</v>
      </c>
      <c r="BZ27" s="27"/>
      <c r="CA27" s="78">
        <v>-49549</v>
      </c>
      <c r="CB27" s="27"/>
      <c r="CC27" s="78">
        <v>-29294</v>
      </c>
      <c r="CD27" s="27"/>
      <c r="CE27" s="77" t="s">
        <v>6</v>
      </c>
      <c r="CF27" s="78">
        <v>-179839</v>
      </c>
      <c r="CG27" s="27"/>
      <c r="CH27" s="78">
        <v>-38304</v>
      </c>
      <c r="CI27" s="27"/>
      <c r="CJ27" s="78">
        <v>-20165</v>
      </c>
      <c r="CK27" s="27"/>
      <c r="CL27" s="78">
        <v>-14036</v>
      </c>
      <c r="CM27" s="27"/>
      <c r="CN27" s="27"/>
      <c r="CO27" s="78">
        <v>-143966</v>
      </c>
      <c r="CP27" s="27"/>
      <c r="CQ27" s="78">
        <v>-57895</v>
      </c>
      <c r="CR27" s="27"/>
    </row>
    <row r="28" spans="1:96" ht="15.6" thickTop="1">
      <c r="A28" s="62" t="s">
        <v>72</v>
      </c>
      <c r="C28" s="49"/>
      <c r="D28" s="55"/>
      <c r="F28" s="49"/>
      <c r="G28" s="55"/>
      <c r="H28" s="52"/>
      <c r="I28" s="55"/>
      <c r="J28" s="55"/>
      <c r="L28" s="49"/>
      <c r="M28" s="55" t="s">
        <v>7</v>
      </c>
      <c r="O28" s="49"/>
      <c r="P28" s="55" t="s">
        <v>7</v>
      </c>
      <c r="R28" s="49"/>
      <c r="S28" s="55" t="s">
        <v>7</v>
      </c>
      <c r="U28" s="49"/>
      <c r="V28" s="55" t="s">
        <v>7</v>
      </c>
      <c r="X28" s="49"/>
      <c r="Y28" s="55" t="s">
        <v>7</v>
      </c>
      <c r="AA28" s="49"/>
      <c r="AB28" s="55" t="s">
        <v>7</v>
      </c>
      <c r="AD28" s="49"/>
      <c r="AE28" s="55" t="s">
        <v>7</v>
      </c>
      <c r="AG28" s="49"/>
      <c r="AH28" s="55"/>
      <c r="AL28" s="49"/>
      <c r="AM28" s="55"/>
      <c r="AO28" s="49"/>
      <c r="AP28" s="55"/>
      <c r="AQ28" s="52"/>
      <c r="AR28" s="55"/>
      <c r="AS28" s="55"/>
      <c r="AU28" s="49"/>
      <c r="AV28" s="55"/>
      <c r="AX28" s="49"/>
      <c r="AY28" s="55"/>
      <c r="BA28" s="49"/>
      <c r="BB28" s="55"/>
      <c r="BD28" s="49"/>
      <c r="BE28" s="55"/>
      <c r="BG28" s="49"/>
      <c r="BH28" s="55"/>
      <c r="BJ28" s="49"/>
      <c r="BK28" s="55"/>
      <c r="BM28" s="49"/>
      <c r="BN28" s="55"/>
      <c r="BP28" s="49"/>
      <c r="BQ28" s="55"/>
      <c r="BS28" s="49"/>
      <c r="BT28" s="55"/>
      <c r="BV28" s="49"/>
      <c r="BW28" s="55"/>
      <c r="BY28" s="55"/>
      <c r="CA28" s="55"/>
      <c r="CC28" s="55"/>
      <c r="CE28" s="49"/>
      <c r="CF28" s="55"/>
      <c r="CH28" s="55"/>
      <c r="CJ28" s="55"/>
      <c r="CL28" s="55"/>
      <c r="CO28" s="55"/>
      <c r="CQ28" s="55"/>
    </row>
    <row r="29" spans="1:96" ht="15">
      <c r="A29" s="51" t="s">
        <v>79</v>
      </c>
      <c r="C29" s="8" t="s">
        <v>6</v>
      </c>
      <c r="D29" s="80">
        <v>0.92</v>
      </c>
      <c r="F29" s="8" t="s">
        <v>6</v>
      </c>
      <c r="G29" s="80">
        <v>-0.4</v>
      </c>
      <c r="H29" s="52"/>
      <c r="I29" s="8" t="s">
        <v>6</v>
      </c>
      <c r="J29" s="80">
        <v>-2.08</v>
      </c>
      <c r="K29" s="27"/>
      <c r="L29" s="8" t="s">
        <v>6</v>
      </c>
      <c r="M29" s="80">
        <v>-0.16</v>
      </c>
      <c r="O29" s="8" t="s">
        <v>6</v>
      </c>
      <c r="P29" s="80">
        <v>-0.17</v>
      </c>
      <c r="R29" s="8" t="s">
        <v>6</v>
      </c>
      <c r="S29" s="80">
        <v>-0.2</v>
      </c>
      <c r="U29" s="8" t="s">
        <v>6</v>
      </c>
      <c r="V29" s="80">
        <v>-0.54</v>
      </c>
      <c r="X29" s="8" t="s">
        <v>6</v>
      </c>
      <c r="Y29" s="80">
        <v>-1.0900000000000001</v>
      </c>
      <c r="Z29" s="27"/>
      <c r="AA29" s="8" t="s">
        <v>6</v>
      </c>
      <c r="AB29" s="80">
        <v>-0.21</v>
      </c>
      <c r="AC29" s="27"/>
      <c r="AD29" s="8" t="s">
        <v>6</v>
      </c>
      <c r="AE29" s="80">
        <v>-0.23</v>
      </c>
      <c r="AF29" s="27"/>
      <c r="AG29" s="8" t="s">
        <v>6</v>
      </c>
      <c r="AH29" s="80">
        <v>-0.89</v>
      </c>
      <c r="AI29" s="27"/>
      <c r="AJ29" s="27"/>
      <c r="AK29" s="27"/>
      <c r="AL29" s="8" t="s">
        <v>6</v>
      </c>
      <c r="AM29" s="80">
        <v>-0.95</v>
      </c>
      <c r="AO29" s="8" t="s">
        <v>6</v>
      </c>
      <c r="AP29" s="80">
        <f>-0.44*3</f>
        <v>-1.32</v>
      </c>
      <c r="AQ29" s="52"/>
      <c r="AR29" s="8" t="s">
        <v>6</v>
      </c>
      <c r="AS29" s="80">
        <f>-2.17651761033106*3</f>
        <v>-6.5295528309931798</v>
      </c>
      <c r="AT29" s="27"/>
      <c r="AU29" s="8" t="s">
        <v>6</v>
      </c>
      <c r="AV29" s="80">
        <f>-0.17*3</f>
        <v>-0.51</v>
      </c>
      <c r="AX29" s="8" t="s">
        <v>6</v>
      </c>
      <c r="AY29" s="80">
        <f>-0.21*3</f>
        <v>-0.63</v>
      </c>
      <c r="BA29" s="8" t="s">
        <v>6</v>
      </c>
      <c r="BB29" s="80">
        <f>-0.2*3</f>
        <v>-0.60000000000000009</v>
      </c>
      <c r="BD29" s="8" t="s">
        <v>6</v>
      </c>
      <c r="BE29" s="80">
        <f>-0.59*3</f>
        <v>-1.77</v>
      </c>
      <c r="BG29" s="8" t="s">
        <v>6</v>
      </c>
      <c r="BH29" s="80">
        <f>-1.17383348466107*3</f>
        <v>-3.5215004539832102</v>
      </c>
      <c r="BI29" s="27"/>
      <c r="BJ29" s="8" t="s">
        <v>6</v>
      </c>
      <c r="BK29" s="80">
        <f>-0.23*3</f>
        <v>-0.69000000000000006</v>
      </c>
      <c r="BL29" s="27"/>
      <c r="BM29" s="8" t="s">
        <v>6</v>
      </c>
      <c r="BN29" s="80">
        <f>-0.29*3</f>
        <v>-0.86999999999999988</v>
      </c>
      <c r="BO29" s="27"/>
      <c r="BP29" s="8" t="s">
        <v>6</v>
      </c>
      <c r="BQ29" s="80">
        <f>-0.91*3</f>
        <v>-2.73</v>
      </c>
      <c r="BR29" s="27"/>
      <c r="BS29" s="8" t="s">
        <v>6</v>
      </c>
      <c r="BT29" s="80">
        <f>-2.09*3</f>
        <v>-6.27</v>
      </c>
      <c r="BV29" s="8" t="s">
        <v>6</v>
      </c>
      <c r="BW29" s="80">
        <f>-3.51652993995301*3</f>
        <v>-10.54958981985903</v>
      </c>
      <c r="BX29" s="27"/>
      <c r="BY29" s="80">
        <f>-0.0762932671528287*3</f>
        <v>-0.22887980145848613</v>
      </c>
      <c r="BZ29" s="27"/>
      <c r="CA29" s="80">
        <f>-0.335905681584043*3</f>
        <v>-1.0077170447521291</v>
      </c>
      <c r="CB29" s="27"/>
      <c r="CC29" s="80">
        <f>-0.198588000943385*3</f>
        <v>-0.59576400283015496</v>
      </c>
      <c r="CD29" s="27"/>
      <c r="CE29" s="8" t="s">
        <v>6</v>
      </c>
      <c r="CF29" s="80">
        <v>-3.6593974906082161</v>
      </c>
      <c r="CG29" s="27"/>
      <c r="CH29" s="80">
        <v>-0.75630129567505311</v>
      </c>
      <c r="CI29" s="27"/>
      <c r="CJ29" s="80">
        <v>-0.32802474667818959</v>
      </c>
      <c r="CK29" s="27"/>
      <c r="CL29" s="80">
        <v>-9.3166498861987537E-2</v>
      </c>
      <c r="CM29" s="27"/>
      <c r="CN29" s="27"/>
      <c r="CO29" s="80">
        <v>-1.220038836406147</v>
      </c>
      <c r="CP29" s="27"/>
      <c r="CQ29" s="80">
        <v>-0.1684301623005269</v>
      </c>
      <c r="CR29" s="27"/>
    </row>
    <row r="30" spans="1:96" ht="15">
      <c r="AS30" s="37"/>
      <c r="BE30" s="37"/>
      <c r="BT30" s="37"/>
    </row>
    <row r="31" spans="1:96" ht="15">
      <c r="G31" s="204"/>
      <c r="AP31" s="211"/>
      <c r="AS31" s="210"/>
    </row>
  </sheetData>
  <hyperlinks>
    <hyperlink ref="CS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J105"/>
  <sheetViews>
    <sheetView showGridLines="0" zoomScale="80" zoomScaleNormal="80" workbookViewId="0">
      <pane xSplit="1" ySplit="8" topLeftCell="Y12" activePane="bottomRight" state="frozen"/>
      <selection activeCell="A6" sqref="A6"/>
      <selection pane="topRight" activeCell="A6" sqref="A6"/>
      <selection pane="bottomLeft" activeCell="A6" sqref="A6"/>
      <selection pane="bottomRight" activeCell="AT8" activeCellId="10" sqref="Z8 AB8 AD8 AF8 AH8 AJ8 AL8 AN8 AP8 AR8 AT8"/>
    </sheetView>
  </sheetViews>
  <sheetFormatPr defaultColWidth="0" defaultRowHeight="15" outlineLevelRow="1" outlineLevelCol="1"/>
  <cols>
    <col min="1" max="1" width="60.44140625" style="8" customWidth="1"/>
    <col min="2" max="2" width="2.44140625" style="8" hidden="1" customWidth="1"/>
    <col min="3" max="3" width="12.44140625" style="23" customWidth="1" outlineLevel="1"/>
    <col min="4" max="4" width="2.44140625" style="8" customWidth="1" outlineLevel="1"/>
    <col min="5" max="5" width="12.44140625" style="8" hidden="1" customWidth="1"/>
    <col min="6" max="6" width="2.44140625" style="8" customWidth="1" outlineLevel="1"/>
    <col min="7" max="7" width="12.44140625" style="23" customWidth="1" outlineLevel="1"/>
    <col min="8" max="8" width="2.44140625" style="8" customWidth="1" outlineLevel="1"/>
    <col min="9" max="9" width="12.44140625" style="23" customWidth="1" outlineLevel="1"/>
    <col min="10" max="10" width="2.44140625" style="8" customWidth="1" outlineLevel="1"/>
    <col min="11" max="11" width="12.44140625" style="23" customWidth="1" outlineLevel="1"/>
    <col min="12" max="12" width="2.44140625" style="8" hidden="1" customWidth="1"/>
    <col min="13" max="13" width="12.44140625" style="8" hidden="1" customWidth="1"/>
    <col min="14" max="14" width="2.44140625" style="8" customWidth="1" outlineLevel="1"/>
    <col min="15" max="15" width="14.44140625" style="23" customWidth="1" outlineLevel="1"/>
    <col min="16" max="16" width="2.44140625" style="23" customWidth="1" outlineLevel="1"/>
    <col min="17" max="17" width="12.44140625" style="23" customWidth="1" outlineLevel="1"/>
    <col min="18" max="18" width="2.44140625" style="23" customWidth="1" outlineLevel="1"/>
    <col min="19" max="19" width="12.44140625" style="23" customWidth="1" outlineLevel="1"/>
    <col min="20" max="20" width="2.44140625" style="24" hidden="1" customWidth="1"/>
    <col min="21" max="21" width="4.44140625" style="24" hidden="1" customWidth="1"/>
    <col min="22" max="22" width="12.44140625" style="23" customWidth="1" outlineLevel="1"/>
    <col min="23" max="23" width="2.44140625" style="8" customWidth="1" outlineLevel="1"/>
    <col min="24" max="24" width="12.44140625" style="8" customWidth="1"/>
    <col min="25" max="25" width="2.44140625" style="8" customWidth="1" outlineLevel="1"/>
    <col min="26" max="26" width="12.44140625" style="23" customWidth="1" outlineLevel="1"/>
    <col min="27" max="27" width="2.44140625" style="8" customWidth="1" outlineLevel="1"/>
    <col min="28" max="28" width="12.44140625" style="23" customWidth="1" outlineLevel="1"/>
    <col min="29" max="29" width="2.44140625" style="8" customWidth="1" outlineLevel="1"/>
    <col min="30" max="30" width="12.44140625" style="23" customWidth="1" outlineLevel="1"/>
    <col min="31" max="31" width="2.44140625" style="8" customWidth="1"/>
    <col min="32" max="32" width="12.44140625" style="8" customWidth="1"/>
    <col min="33" max="33" width="2.44140625" style="8" customWidth="1" outlineLevel="1"/>
    <col min="34" max="34" width="14.44140625" style="23" customWidth="1" outlineLevel="1"/>
    <col min="35" max="35" width="2.44140625" style="23" customWidth="1" outlineLevel="1"/>
    <col min="36" max="36" width="12.44140625" style="23" customWidth="1" outlineLevel="1"/>
    <col min="37" max="37" width="2.44140625" style="23" customWidth="1" outlineLevel="1"/>
    <col min="38" max="38" width="12.44140625" style="23" customWidth="1" outlineLevel="1"/>
    <col min="39" max="39" width="2.44140625" style="8" customWidth="1"/>
    <col min="40" max="40" width="12.44140625" style="8" customWidth="1"/>
    <col min="41" max="41" width="2.44140625" style="24" customWidth="1"/>
    <col min="42" max="42" width="14.44140625" style="23" customWidth="1"/>
    <col min="43" max="43" width="2.44140625" style="24" customWidth="1"/>
    <col min="44" max="44" width="14.44140625" style="23" customWidth="1"/>
    <col min="45" max="45" width="2.44140625" style="24" customWidth="1"/>
    <col min="46" max="46" width="14.44140625" style="23" customWidth="1"/>
    <col min="47" max="47" width="2.44140625" style="8" customWidth="1"/>
    <col min="48" max="48" width="12.44140625" style="8" customWidth="1"/>
    <col min="49" max="49" width="2.44140625" style="24" customWidth="1"/>
    <col min="50" max="50" width="14.44140625" style="23" customWidth="1"/>
    <col min="51" max="51" width="2.44140625" style="24" customWidth="1"/>
    <col min="52" max="52" width="14.44140625" style="23" customWidth="1"/>
    <col min="53" max="53" width="2.44140625" style="24" customWidth="1"/>
    <col min="54" max="54" width="14.44140625" style="23" customWidth="1"/>
    <col min="55" max="55" width="2.44140625" style="24" customWidth="1"/>
    <col min="56" max="56" width="14.44140625" style="23" customWidth="1"/>
    <col min="57" max="57" width="2.44140625" style="24" customWidth="1"/>
    <col min="58" max="58" width="14.44140625" style="23" customWidth="1"/>
    <col min="59" max="59" width="2.44140625" style="24" customWidth="1"/>
    <col min="60" max="60" width="9.44140625" style="24" customWidth="1"/>
    <col min="61" max="62" width="0" style="24" hidden="1" customWidth="1"/>
    <col min="63" max="16384" width="9.44140625" style="24" hidden="1"/>
  </cols>
  <sheetData>
    <row r="1" spans="1:60" ht="20.399999999999999">
      <c r="A1" s="183" t="s">
        <v>63</v>
      </c>
    </row>
    <row r="2" spans="1:60" ht="16.8">
      <c r="A2" s="89" t="s">
        <v>15</v>
      </c>
    </row>
    <row r="3" spans="1:60" ht="19.2">
      <c r="A3" s="89" t="s">
        <v>16</v>
      </c>
      <c r="BH3" s="176" t="s">
        <v>135</v>
      </c>
    </row>
    <row r="4" spans="1:60" hidden="1">
      <c r="A4" s="25"/>
      <c r="C4" s="26"/>
      <c r="E4" s="27"/>
      <c r="G4" s="26"/>
      <c r="I4" s="26"/>
      <c r="K4" s="26"/>
      <c r="M4" s="27"/>
      <c r="N4" s="27"/>
      <c r="O4" s="26"/>
      <c r="P4" s="26"/>
      <c r="Q4" s="26"/>
      <c r="R4" s="26"/>
      <c r="S4" s="26"/>
      <c r="V4" s="26"/>
      <c r="X4" s="27"/>
      <c r="Z4" s="26"/>
      <c r="AB4" s="26"/>
      <c r="AD4" s="26"/>
      <c r="AF4" s="27"/>
      <c r="AG4" s="27"/>
      <c r="AH4" s="26"/>
      <c r="AI4" s="26"/>
      <c r="AJ4" s="26"/>
      <c r="AK4" s="26"/>
      <c r="AL4" s="26"/>
      <c r="AN4" s="27"/>
      <c r="AP4" s="26"/>
      <c r="AR4" s="26"/>
      <c r="AT4" s="26"/>
      <c r="AV4" s="27"/>
      <c r="AX4" s="26"/>
      <c r="AZ4" s="26"/>
      <c r="BB4" s="26"/>
      <c r="BD4" s="26"/>
      <c r="BF4" s="26"/>
    </row>
    <row r="5" spans="1:60" ht="19.2" hidden="1">
      <c r="A5" s="88" t="s">
        <v>17</v>
      </c>
      <c r="E5" s="12"/>
      <c r="M5" s="12"/>
      <c r="N5" s="151"/>
      <c r="V5" s="206" t="s">
        <v>120</v>
      </c>
      <c r="X5" s="206" t="s">
        <v>120</v>
      </c>
      <c r="Z5" s="206" t="s">
        <v>120</v>
      </c>
      <c r="AB5" s="206" t="s">
        <v>120</v>
      </c>
      <c r="AD5" s="206" t="s">
        <v>120</v>
      </c>
      <c r="AF5" s="206" t="s">
        <v>120</v>
      </c>
      <c r="AG5" s="151"/>
      <c r="AH5" s="206" t="s">
        <v>120</v>
      </c>
      <c r="AJ5" s="206" t="s">
        <v>120</v>
      </c>
      <c r="AL5" s="206" t="s">
        <v>120</v>
      </c>
      <c r="AN5" s="206" t="s">
        <v>120</v>
      </c>
      <c r="AP5" s="206" t="s">
        <v>120</v>
      </c>
      <c r="AR5" s="206"/>
      <c r="AT5" s="206"/>
      <c r="AV5" s="206" t="s">
        <v>120</v>
      </c>
      <c r="AX5" s="206" t="s">
        <v>120</v>
      </c>
      <c r="AZ5" s="206" t="s">
        <v>120</v>
      </c>
      <c r="BB5" s="206"/>
      <c r="BD5" s="206"/>
      <c r="BF5" s="206" t="s">
        <v>120</v>
      </c>
      <c r="BH5" s="176" t="s">
        <v>135</v>
      </c>
    </row>
    <row r="6" spans="1:60" ht="19.2" hidden="1">
      <c r="A6" s="25"/>
      <c r="E6" s="12"/>
      <c r="M6" s="12"/>
      <c r="N6" s="151"/>
      <c r="V6" s="206"/>
      <c r="X6" s="206"/>
      <c r="Z6" s="206"/>
      <c r="AB6" s="206"/>
      <c r="AD6" s="206"/>
      <c r="AF6" s="206"/>
      <c r="AG6" s="151"/>
      <c r="AH6" s="206"/>
      <c r="AJ6" s="206"/>
      <c r="AL6" s="206"/>
      <c r="AN6" s="206"/>
      <c r="AP6" s="206"/>
      <c r="AR6" s="206"/>
      <c r="AT6" s="206"/>
      <c r="AV6" s="206"/>
      <c r="AX6" s="206"/>
      <c r="AZ6" s="206"/>
      <c r="BB6" s="206"/>
      <c r="BD6" s="206"/>
      <c r="BF6" s="206"/>
      <c r="BH6" s="176"/>
    </row>
    <row r="7" spans="1:60" ht="45.6" thickBot="1">
      <c r="A7" s="28"/>
      <c r="C7" s="214" t="s">
        <v>239</v>
      </c>
      <c r="E7" s="214" t="s">
        <v>239</v>
      </c>
      <c r="G7" s="214" t="s">
        <v>239</v>
      </c>
      <c r="I7" s="214" t="s">
        <v>239</v>
      </c>
      <c r="K7" s="214" t="s">
        <v>239</v>
      </c>
      <c r="M7" s="214" t="s">
        <v>239</v>
      </c>
      <c r="O7" s="214" t="s">
        <v>239</v>
      </c>
      <c r="Q7" s="214" t="s">
        <v>239</v>
      </c>
      <c r="S7" s="214" t="s">
        <v>239</v>
      </c>
      <c r="V7" s="214" t="s">
        <v>240</v>
      </c>
      <c r="X7" s="214" t="s">
        <v>240</v>
      </c>
      <c r="Z7" s="214" t="s">
        <v>240</v>
      </c>
      <c r="AB7" s="214" t="s">
        <v>240</v>
      </c>
      <c r="AD7" s="214" t="s">
        <v>240</v>
      </c>
      <c r="AF7" s="214" t="s">
        <v>240</v>
      </c>
      <c r="AH7" s="214" t="s">
        <v>240</v>
      </c>
      <c r="AJ7" s="214" t="s">
        <v>240</v>
      </c>
      <c r="AL7" s="214" t="s">
        <v>240</v>
      </c>
      <c r="AN7" s="214" t="s">
        <v>120</v>
      </c>
      <c r="AP7" s="214" t="s">
        <v>120</v>
      </c>
      <c r="AR7" s="214"/>
      <c r="AT7" s="214"/>
      <c r="AV7" s="214" t="s">
        <v>120</v>
      </c>
      <c r="AX7" s="214" t="s">
        <v>120</v>
      </c>
      <c r="AZ7" s="214" t="s">
        <v>120</v>
      </c>
      <c r="BB7" s="214"/>
      <c r="BD7" s="214"/>
      <c r="BF7" s="214" t="s">
        <v>120</v>
      </c>
    </row>
    <row r="8" spans="1:60" ht="75.599999999999994" thickBot="1">
      <c r="A8" s="29"/>
      <c r="B8" s="214"/>
      <c r="C8" s="30" t="s">
        <v>23</v>
      </c>
      <c r="D8" s="214"/>
      <c r="E8" s="142" t="s">
        <v>24</v>
      </c>
      <c r="F8" s="214"/>
      <c r="G8" s="30" t="s">
        <v>28</v>
      </c>
      <c r="H8" s="214"/>
      <c r="I8" s="30" t="s">
        <v>31</v>
      </c>
      <c r="J8" s="214"/>
      <c r="K8" s="30" t="s">
        <v>34</v>
      </c>
      <c r="L8" s="214"/>
      <c r="M8" s="142" t="s">
        <v>36</v>
      </c>
      <c r="N8" s="225"/>
      <c r="O8" s="30" t="s">
        <v>154</v>
      </c>
      <c r="P8" s="226"/>
      <c r="Q8" s="30" t="s">
        <v>181</v>
      </c>
      <c r="R8" s="226"/>
      <c r="S8" s="30" t="s">
        <v>208</v>
      </c>
      <c r="V8" s="30" t="s">
        <v>23</v>
      </c>
      <c r="W8" s="214"/>
      <c r="X8" s="142" t="s">
        <v>24</v>
      </c>
      <c r="Y8" s="214"/>
      <c r="Z8" s="30" t="s">
        <v>28</v>
      </c>
      <c r="AA8" s="214"/>
      <c r="AB8" s="30" t="s">
        <v>31</v>
      </c>
      <c r="AC8" s="214"/>
      <c r="AD8" s="30" t="s">
        <v>34</v>
      </c>
      <c r="AE8" s="214"/>
      <c r="AF8" s="142" t="s">
        <v>36</v>
      </c>
      <c r="AG8" s="225"/>
      <c r="AH8" s="30" t="s">
        <v>154</v>
      </c>
      <c r="AI8" s="226"/>
      <c r="AJ8" s="30" t="s">
        <v>181</v>
      </c>
      <c r="AK8" s="226"/>
      <c r="AL8" s="30" t="s">
        <v>208</v>
      </c>
      <c r="AM8" s="214"/>
      <c r="AN8" s="142" t="s">
        <v>230</v>
      </c>
      <c r="AP8" s="30" t="s">
        <v>244</v>
      </c>
      <c r="AR8" s="30" t="s">
        <v>248</v>
      </c>
      <c r="AT8" s="30" t="s">
        <v>253</v>
      </c>
      <c r="AU8" s="214"/>
      <c r="AV8" s="142" t="s">
        <v>255</v>
      </c>
      <c r="AX8" s="30" t="s">
        <v>264</v>
      </c>
      <c r="AZ8" s="30" t="s">
        <v>268</v>
      </c>
      <c r="BB8" s="30" t="s">
        <v>272</v>
      </c>
      <c r="BD8" s="142" t="s">
        <v>277</v>
      </c>
      <c r="BF8" s="30" t="s">
        <v>319</v>
      </c>
    </row>
    <row r="9" spans="1:60">
      <c r="A9" s="31" t="s">
        <v>75</v>
      </c>
      <c r="B9" s="180"/>
      <c r="C9" s="32"/>
      <c r="D9" s="180"/>
      <c r="E9" s="32"/>
      <c r="F9" s="180"/>
      <c r="G9" s="32"/>
      <c r="H9" s="180"/>
      <c r="I9" s="32"/>
      <c r="J9" s="180"/>
      <c r="K9" s="32"/>
      <c r="L9" s="180"/>
      <c r="M9" s="32"/>
      <c r="N9" s="152"/>
      <c r="O9" s="32"/>
      <c r="P9" s="152"/>
      <c r="Q9" s="32"/>
      <c r="R9" s="152"/>
      <c r="S9" s="32"/>
      <c r="V9" s="32"/>
      <c r="W9" s="180"/>
      <c r="X9" s="32"/>
      <c r="Y9" s="180"/>
      <c r="Z9" s="32"/>
      <c r="AA9" s="180"/>
      <c r="AB9" s="32"/>
      <c r="AC9" s="180"/>
      <c r="AD9" s="32"/>
      <c r="AE9" s="180"/>
      <c r="AF9" s="32"/>
      <c r="AG9" s="152"/>
      <c r="AH9" s="32"/>
      <c r="AI9" s="152"/>
      <c r="AJ9" s="32"/>
      <c r="AK9" s="152"/>
      <c r="AL9" s="32"/>
      <c r="AM9" s="180"/>
      <c r="AN9" s="32"/>
      <c r="AP9" s="32"/>
      <c r="AR9" s="32"/>
      <c r="AT9" s="32"/>
      <c r="AU9" s="180"/>
      <c r="AV9" s="32"/>
      <c r="AX9" s="32"/>
      <c r="AZ9" s="32"/>
      <c r="BB9" s="32"/>
      <c r="BD9" s="32"/>
      <c r="BF9" s="32"/>
    </row>
    <row r="10" spans="1:60" ht="13.5" customHeight="1">
      <c r="A10" s="33" t="s">
        <v>74</v>
      </c>
      <c r="B10" s="152" t="s">
        <v>6</v>
      </c>
      <c r="C10" s="34">
        <v>-145633</v>
      </c>
      <c r="D10" s="152" t="s">
        <v>6</v>
      </c>
      <c r="E10" s="34">
        <v>-204285</v>
      </c>
      <c r="F10" s="152" t="s">
        <v>6</v>
      </c>
      <c r="G10" s="34">
        <v>-23994</v>
      </c>
      <c r="H10" s="152" t="s">
        <v>6</v>
      </c>
      <c r="I10" s="34">
        <v>-49176</v>
      </c>
      <c r="J10" s="152" t="s">
        <v>6</v>
      </c>
      <c r="K10" s="34">
        <v>-78116</v>
      </c>
      <c r="L10" s="152" t="s">
        <v>6</v>
      </c>
      <c r="M10" s="34">
        <v>-162517</v>
      </c>
      <c r="N10" s="152"/>
      <c r="O10" s="34">
        <v>-29907</v>
      </c>
      <c r="P10" s="152"/>
      <c r="Q10" s="34">
        <v>-64054</v>
      </c>
      <c r="R10" s="152"/>
      <c r="S10" s="34">
        <v>-197479</v>
      </c>
      <c r="T10" s="35"/>
      <c r="U10" s="35"/>
      <c r="V10" s="34">
        <v>-146181</v>
      </c>
      <c r="W10" s="152" t="s">
        <v>6</v>
      </c>
      <c r="X10" s="34">
        <v>-209484</v>
      </c>
      <c r="Y10" s="152" t="s">
        <v>6</v>
      </c>
      <c r="Z10" s="34">
        <v>-23978</v>
      </c>
      <c r="AA10" s="152" t="s">
        <v>6</v>
      </c>
      <c r="AB10" s="34">
        <v>-54486</v>
      </c>
      <c r="AC10" s="152" t="s">
        <v>6</v>
      </c>
      <c r="AD10" s="34">
        <v>-83293</v>
      </c>
      <c r="AE10" s="152" t="s">
        <v>6</v>
      </c>
      <c r="AF10" s="34">
        <v>-169806</v>
      </c>
      <c r="AG10" s="152"/>
      <c r="AH10" s="34">
        <v>-32172</v>
      </c>
      <c r="AI10" s="152"/>
      <c r="AJ10" s="34">
        <v>-73743</v>
      </c>
      <c r="AK10" s="152"/>
      <c r="AL10" s="34">
        <v>-205032</v>
      </c>
      <c r="AM10" s="152" t="s">
        <v>6</v>
      </c>
      <c r="AN10" s="34">
        <v>-509116</v>
      </c>
      <c r="AO10" s="35"/>
      <c r="AP10" s="34">
        <v>-12670</v>
      </c>
      <c r="AQ10" s="35"/>
      <c r="AR10" s="34">
        <v>-61360</v>
      </c>
      <c r="AS10" s="35"/>
      <c r="AT10" s="34">
        <v>-89677</v>
      </c>
      <c r="AU10" s="152" t="s">
        <v>6</v>
      </c>
      <c r="AV10" s="34">
        <v>-178530</v>
      </c>
      <c r="AW10" s="35"/>
      <c r="AX10" s="34">
        <v>-39200</v>
      </c>
      <c r="AY10" s="35"/>
      <c r="AZ10" s="34">
        <v>-58570</v>
      </c>
      <c r="BA10" s="35"/>
      <c r="BB10" s="34">
        <v>-71781</v>
      </c>
      <c r="BC10" s="35"/>
      <c r="BD10" s="34">
        <v>-142390</v>
      </c>
      <c r="BE10" s="35"/>
      <c r="BF10" s="34">
        <v>-56956</v>
      </c>
      <c r="BG10" s="35"/>
      <c r="BH10" s="35"/>
    </row>
    <row r="11" spans="1:60">
      <c r="A11" s="36" t="s">
        <v>80</v>
      </c>
      <c r="B11" s="152"/>
      <c r="C11" s="32"/>
      <c r="D11" s="152"/>
      <c r="E11" s="32"/>
      <c r="F11" s="152"/>
      <c r="G11" s="32"/>
      <c r="H11" s="152"/>
      <c r="I11" s="32"/>
      <c r="J11" s="152"/>
      <c r="K11" s="32"/>
      <c r="L11" s="152"/>
      <c r="M11" s="32"/>
      <c r="N11" s="152"/>
      <c r="O11" s="32"/>
      <c r="P11" s="152"/>
      <c r="Q11" s="32"/>
      <c r="R11" s="152"/>
      <c r="S11" s="32"/>
      <c r="T11" s="35"/>
      <c r="U11" s="35"/>
      <c r="V11" s="32"/>
      <c r="W11" s="152"/>
      <c r="X11" s="32"/>
      <c r="Y11" s="152"/>
      <c r="Z11" s="32"/>
      <c r="AA11" s="152"/>
      <c r="AB11" s="32"/>
      <c r="AC11" s="152"/>
      <c r="AD11" s="32"/>
      <c r="AE11" s="152"/>
      <c r="AF11" s="32"/>
      <c r="AG11" s="152"/>
      <c r="AH11" s="32"/>
      <c r="AI11" s="152"/>
      <c r="AJ11" s="32"/>
      <c r="AK11" s="152"/>
      <c r="AL11" s="32"/>
      <c r="AM11" s="152"/>
      <c r="AN11" s="32"/>
      <c r="AO11" s="35"/>
      <c r="AP11" s="32"/>
      <c r="AQ11" s="35"/>
      <c r="AR11" s="32"/>
      <c r="AS11" s="35"/>
      <c r="AT11" s="32"/>
      <c r="AU11" s="152"/>
      <c r="AV11" s="32"/>
      <c r="AW11" s="35"/>
      <c r="AX11" s="32"/>
      <c r="AY11" s="35"/>
      <c r="AZ11" s="32"/>
      <c r="BA11" s="35"/>
      <c r="BB11" s="32"/>
      <c r="BC11" s="35"/>
      <c r="BD11" s="32"/>
      <c r="BE11" s="35"/>
      <c r="BF11" s="32"/>
      <c r="BG11" s="35"/>
      <c r="BH11" s="35"/>
    </row>
    <row r="12" spans="1:60" ht="13.5" customHeight="1">
      <c r="A12" s="208" t="s">
        <v>18</v>
      </c>
      <c r="B12" s="152"/>
      <c r="C12" s="34">
        <v>70779</v>
      </c>
      <c r="D12" s="152"/>
      <c r="E12" s="34">
        <v>98890</v>
      </c>
      <c r="F12" s="152"/>
      <c r="G12" s="34">
        <v>38019</v>
      </c>
      <c r="H12" s="152"/>
      <c r="I12" s="34">
        <v>74386</v>
      </c>
      <c r="J12" s="152"/>
      <c r="K12" s="34">
        <v>109428</v>
      </c>
      <c r="L12" s="152"/>
      <c r="M12" s="34">
        <v>145485</v>
      </c>
      <c r="N12" s="152"/>
      <c r="O12" s="34">
        <v>28020</v>
      </c>
      <c r="P12" s="152"/>
      <c r="Q12" s="34">
        <v>55211</v>
      </c>
      <c r="R12" s="152"/>
      <c r="S12" s="34">
        <v>82326</v>
      </c>
      <c r="T12" s="35"/>
      <c r="U12" s="35"/>
      <c r="V12" s="34">
        <v>70779</v>
      </c>
      <c r="W12" s="152"/>
      <c r="X12" s="34">
        <v>98890</v>
      </c>
      <c r="Y12" s="152"/>
      <c r="Z12" s="34">
        <v>36239</v>
      </c>
      <c r="AA12" s="152"/>
      <c r="AB12" s="34">
        <v>70982</v>
      </c>
      <c r="AC12" s="152"/>
      <c r="AD12" s="34">
        <v>104393</v>
      </c>
      <c r="AE12" s="152"/>
      <c r="AF12" s="34">
        <v>138077</v>
      </c>
      <c r="AG12" s="152"/>
      <c r="AH12" s="34">
        <v>26624</v>
      </c>
      <c r="AI12" s="152"/>
      <c r="AJ12" s="34">
        <v>51403</v>
      </c>
      <c r="AK12" s="152"/>
      <c r="AL12" s="34">
        <v>76482</v>
      </c>
      <c r="AM12" s="152"/>
      <c r="AN12" s="34">
        <v>100903</v>
      </c>
      <c r="AO12" s="35"/>
      <c r="AP12" s="34">
        <v>23185</v>
      </c>
      <c r="AQ12" s="35"/>
      <c r="AR12" s="34">
        <v>46032</v>
      </c>
      <c r="AS12" s="35"/>
      <c r="AT12" s="34">
        <v>68127</v>
      </c>
      <c r="AU12" s="152"/>
      <c r="AV12" s="34">
        <v>93953</v>
      </c>
      <c r="AW12" s="35"/>
      <c r="AX12" s="34">
        <v>19599</v>
      </c>
      <c r="AY12" s="35"/>
      <c r="AZ12" s="34">
        <v>39020</v>
      </c>
      <c r="BA12" s="35"/>
      <c r="BB12" s="34">
        <v>58113</v>
      </c>
      <c r="BC12" s="35"/>
      <c r="BD12" s="34">
        <v>77150</v>
      </c>
      <c r="BE12" s="35"/>
      <c r="BF12" s="34">
        <v>18212</v>
      </c>
      <c r="BG12" s="35"/>
      <c r="BH12" s="35"/>
    </row>
    <row r="13" spans="1:60">
      <c r="A13" s="240" t="s">
        <v>303</v>
      </c>
      <c r="B13" s="152"/>
      <c r="C13" s="32">
        <v>23875</v>
      </c>
      <c r="D13" s="152"/>
      <c r="E13" s="32">
        <v>23875</v>
      </c>
      <c r="F13" s="152"/>
      <c r="G13" s="32">
        <v>0</v>
      </c>
      <c r="H13" s="152"/>
      <c r="I13" s="32">
        <v>0</v>
      </c>
      <c r="J13" s="152"/>
      <c r="K13" s="32">
        <v>0</v>
      </c>
      <c r="L13" s="152"/>
      <c r="M13" s="32">
        <v>0</v>
      </c>
      <c r="N13" s="152"/>
      <c r="O13" s="32">
        <v>0</v>
      </c>
      <c r="P13" s="152"/>
      <c r="Q13" s="32">
        <v>0</v>
      </c>
      <c r="R13" s="152"/>
      <c r="S13" s="32">
        <v>0</v>
      </c>
      <c r="T13" s="35"/>
      <c r="U13" s="35"/>
      <c r="V13" s="32">
        <v>28573</v>
      </c>
      <c r="W13" s="152"/>
      <c r="X13" s="32">
        <v>28573</v>
      </c>
      <c r="Y13" s="152"/>
      <c r="Z13" s="32">
        <v>0</v>
      </c>
      <c r="AA13" s="152"/>
      <c r="AB13" s="32">
        <v>0</v>
      </c>
      <c r="AC13" s="152"/>
      <c r="AD13" s="32">
        <v>0</v>
      </c>
      <c r="AE13" s="152"/>
      <c r="AF13" s="32" t="s">
        <v>234</v>
      </c>
      <c r="AG13" s="152"/>
      <c r="AH13" s="32">
        <v>0</v>
      </c>
      <c r="AI13" s="152"/>
      <c r="AJ13" s="32">
        <v>0</v>
      </c>
      <c r="AK13" s="152"/>
      <c r="AL13" s="32">
        <v>0</v>
      </c>
      <c r="AM13" s="152"/>
      <c r="AN13" s="32">
        <v>0</v>
      </c>
      <c r="AO13" s="35"/>
      <c r="AP13" s="32">
        <v>0</v>
      </c>
      <c r="AQ13" s="35"/>
      <c r="AR13" s="32">
        <v>0</v>
      </c>
      <c r="AS13" s="35"/>
      <c r="AT13" s="32">
        <v>0</v>
      </c>
      <c r="AU13" s="152"/>
      <c r="AV13" s="32">
        <v>0</v>
      </c>
      <c r="AW13" s="35"/>
      <c r="AX13" s="32">
        <v>0</v>
      </c>
      <c r="AY13" s="35"/>
      <c r="AZ13" s="32">
        <v>0</v>
      </c>
      <c r="BA13" s="35"/>
      <c r="BB13" s="32">
        <v>0</v>
      </c>
      <c r="BC13" s="35"/>
      <c r="BD13" s="32">
        <v>0</v>
      </c>
      <c r="BE13" s="35"/>
      <c r="BF13" s="32">
        <v>0</v>
      </c>
      <c r="BG13" s="35"/>
      <c r="BH13" s="35"/>
    </row>
    <row r="14" spans="1:60" ht="13.5" customHeight="1">
      <c r="A14" s="208" t="s">
        <v>304</v>
      </c>
      <c r="B14" s="152"/>
      <c r="C14" s="34">
        <v>10000</v>
      </c>
      <c r="D14" s="152"/>
      <c r="E14" s="34">
        <v>10000</v>
      </c>
      <c r="F14" s="152"/>
      <c r="G14" s="34">
        <v>0</v>
      </c>
      <c r="H14" s="152"/>
      <c r="I14" s="34">
        <v>0</v>
      </c>
      <c r="J14" s="152"/>
      <c r="K14" s="34">
        <v>0</v>
      </c>
      <c r="L14" s="152"/>
      <c r="M14" s="34">
        <v>0</v>
      </c>
      <c r="N14" s="152"/>
      <c r="O14" s="34">
        <v>0</v>
      </c>
      <c r="P14" s="152"/>
      <c r="Q14" s="34">
        <v>0</v>
      </c>
      <c r="R14" s="152"/>
      <c r="S14" s="34">
        <v>0</v>
      </c>
      <c r="T14" s="35"/>
      <c r="U14" s="35"/>
      <c r="V14" s="34">
        <v>10000</v>
      </c>
      <c r="W14" s="152"/>
      <c r="X14" s="34">
        <v>10000</v>
      </c>
      <c r="Y14" s="152"/>
      <c r="Z14" s="34">
        <v>0</v>
      </c>
      <c r="AA14" s="152"/>
      <c r="AB14" s="34">
        <v>0</v>
      </c>
      <c r="AC14" s="152"/>
      <c r="AD14" s="34">
        <v>0</v>
      </c>
      <c r="AE14" s="152"/>
      <c r="AF14" s="34" t="s">
        <v>234</v>
      </c>
      <c r="AG14" s="152"/>
      <c r="AH14" s="34">
        <v>0</v>
      </c>
      <c r="AI14" s="152"/>
      <c r="AJ14" s="34">
        <v>0</v>
      </c>
      <c r="AK14" s="152"/>
      <c r="AL14" s="34">
        <v>0</v>
      </c>
      <c r="AM14" s="152"/>
      <c r="AN14" s="34">
        <v>0</v>
      </c>
      <c r="AO14" s="35"/>
      <c r="AP14" s="34">
        <v>0</v>
      </c>
      <c r="AQ14" s="35"/>
      <c r="AR14" s="34">
        <v>0</v>
      </c>
      <c r="AS14" s="35"/>
      <c r="AT14" s="34">
        <v>0</v>
      </c>
      <c r="AU14" s="152"/>
      <c r="AV14" s="34">
        <v>0</v>
      </c>
      <c r="AW14" s="35"/>
      <c r="AX14" s="34">
        <v>0</v>
      </c>
      <c r="AY14" s="35"/>
      <c r="AZ14" s="34">
        <v>0</v>
      </c>
      <c r="BA14" s="35"/>
      <c r="BB14" s="34">
        <v>0</v>
      </c>
      <c r="BC14" s="35"/>
      <c r="BD14" s="34">
        <v>0</v>
      </c>
      <c r="BE14" s="35"/>
      <c r="BF14" s="34">
        <v>0</v>
      </c>
      <c r="BG14" s="35"/>
      <c r="BH14" s="35"/>
    </row>
    <row r="15" spans="1:60">
      <c r="A15" s="240" t="s">
        <v>305</v>
      </c>
      <c r="B15" s="152"/>
      <c r="C15" s="32">
        <v>9684</v>
      </c>
      <c r="D15" s="152"/>
      <c r="E15" s="32">
        <v>12280</v>
      </c>
      <c r="F15" s="152"/>
      <c r="G15" s="32">
        <v>2595</v>
      </c>
      <c r="H15" s="152"/>
      <c r="I15" s="32">
        <v>5272</v>
      </c>
      <c r="J15" s="152"/>
      <c r="K15" s="32">
        <v>8062</v>
      </c>
      <c r="L15" s="152"/>
      <c r="M15" s="32">
        <v>10913</v>
      </c>
      <c r="N15" s="152"/>
      <c r="O15" s="32">
        <v>2852</v>
      </c>
      <c r="P15" s="152"/>
      <c r="Q15" s="32">
        <v>5749</v>
      </c>
      <c r="R15" s="152"/>
      <c r="S15" s="32">
        <v>8730</v>
      </c>
      <c r="T15" s="35"/>
      <c r="U15" s="35"/>
      <c r="V15" s="32">
        <v>9684</v>
      </c>
      <c r="W15" s="152"/>
      <c r="X15" s="32">
        <v>12280</v>
      </c>
      <c r="Y15" s="152"/>
      <c r="Z15" s="32">
        <v>2595</v>
      </c>
      <c r="AA15" s="152"/>
      <c r="AB15" s="32">
        <v>5272</v>
      </c>
      <c r="AC15" s="152"/>
      <c r="AD15" s="32">
        <v>8062</v>
      </c>
      <c r="AE15" s="152"/>
      <c r="AF15" s="32">
        <v>10913</v>
      </c>
      <c r="AG15" s="152"/>
      <c r="AH15" s="32">
        <v>2852</v>
      </c>
      <c r="AI15" s="152"/>
      <c r="AJ15" s="32">
        <v>5749</v>
      </c>
      <c r="AK15" s="152"/>
      <c r="AL15" s="32">
        <v>8730</v>
      </c>
      <c r="AM15" s="152"/>
      <c r="AN15" s="32">
        <v>11777</v>
      </c>
      <c r="AO15" s="35"/>
      <c r="AP15" s="32">
        <v>3193</v>
      </c>
      <c r="AQ15" s="35"/>
      <c r="AR15" s="32">
        <v>6857</v>
      </c>
      <c r="AS15" s="35"/>
      <c r="AT15" s="32">
        <v>10979</v>
      </c>
      <c r="AU15" s="152"/>
      <c r="AV15" s="32">
        <v>15117</v>
      </c>
      <c r="AW15" s="35"/>
      <c r="AX15" s="32">
        <v>3840</v>
      </c>
      <c r="AY15" s="35"/>
      <c r="AZ15" s="32">
        <v>7829</v>
      </c>
      <c r="BA15" s="35"/>
      <c r="BB15" s="32">
        <v>11684</v>
      </c>
      <c r="BC15" s="35"/>
      <c r="BD15" s="32">
        <v>16319</v>
      </c>
      <c r="BE15" s="35"/>
      <c r="BF15" s="32">
        <v>3531</v>
      </c>
      <c r="BG15" s="35"/>
      <c r="BH15" s="35"/>
    </row>
    <row r="16" spans="1:60" ht="13.5" customHeight="1">
      <c r="A16" s="208" t="s">
        <v>66</v>
      </c>
      <c r="B16" s="152"/>
      <c r="C16" s="34">
        <v>0</v>
      </c>
      <c r="D16" s="152"/>
      <c r="E16" s="34">
        <v>69437</v>
      </c>
      <c r="F16" s="152"/>
      <c r="G16" s="34">
        <v>0</v>
      </c>
      <c r="H16" s="152"/>
      <c r="I16" s="34">
        <v>0</v>
      </c>
      <c r="J16" s="152"/>
      <c r="K16" s="34">
        <v>0</v>
      </c>
      <c r="L16" s="152"/>
      <c r="M16" s="34">
        <v>48127</v>
      </c>
      <c r="N16" s="152"/>
      <c r="O16" s="34">
        <v>0</v>
      </c>
      <c r="P16" s="152"/>
      <c r="Q16" s="34">
        <v>0</v>
      </c>
      <c r="R16" s="152"/>
      <c r="S16" s="34">
        <v>99682</v>
      </c>
      <c r="T16" s="35"/>
      <c r="U16" s="35"/>
      <c r="V16" s="34">
        <v>0</v>
      </c>
      <c r="W16" s="152"/>
      <c r="X16" s="34">
        <v>69437</v>
      </c>
      <c r="Y16" s="152"/>
      <c r="Z16" s="34">
        <v>0</v>
      </c>
      <c r="AA16" s="152"/>
      <c r="AB16" s="34">
        <v>0</v>
      </c>
      <c r="AC16" s="152"/>
      <c r="AD16" s="34">
        <v>0</v>
      </c>
      <c r="AE16" s="152"/>
      <c r="AF16" s="34">
        <v>48127</v>
      </c>
      <c r="AG16" s="152"/>
      <c r="AH16" s="34">
        <v>0</v>
      </c>
      <c r="AI16" s="152"/>
      <c r="AJ16" s="34">
        <v>0</v>
      </c>
      <c r="AK16" s="152"/>
      <c r="AL16" s="34">
        <v>97158</v>
      </c>
      <c r="AM16" s="152"/>
      <c r="AN16" s="34">
        <v>349557</v>
      </c>
      <c r="AO16" s="35"/>
      <c r="AP16" s="34">
        <v>0</v>
      </c>
      <c r="AQ16" s="35"/>
      <c r="AR16" s="34">
        <v>0</v>
      </c>
      <c r="AS16" s="35"/>
      <c r="AT16" s="34">
        <v>0</v>
      </c>
      <c r="AU16" s="152"/>
      <c r="AV16" s="34">
        <v>0</v>
      </c>
      <c r="AW16" s="35"/>
      <c r="AX16" s="34">
        <v>0</v>
      </c>
      <c r="AY16" s="35"/>
      <c r="AZ16" s="34">
        <v>0</v>
      </c>
      <c r="BA16" s="35"/>
      <c r="BB16" s="34">
        <v>0</v>
      </c>
      <c r="BC16" s="35"/>
      <c r="BD16" s="34">
        <v>0</v>
      </c>
      <c r="BE16" s="35"/>
      <c r="BF16" s="34">
        <v>0</v>
      </c>
      <c r="BG16" s="35"/>
      <c r="BH16" s="227"/>
    </row>
    <row r="17" spans="1:60">
      <c r="A17" s="240" t="s">
        <v>323</v>
      </c>
      <c r="B17" s="152"/>
      <c r="C17" s="32">
        <v>0</v>
      </c>
      <c r="D17" s="152"/>
      <c r="E17" s="32">
        <v>0</v>
      </c>
      <c r="F17" s="152"/>
      <c r="G17" s="32">
        <v>0</v>
      </c>
      <c r="H17" s="152"/>
      <c r="I17" s="32">
        <v>0</v>
      </c>
      <c r="J17" s="152"/>
      <c r="K17" s="32">
        <v>0</v>
      </c>
      <c r="L17" s="152"/>
      <c r="M17" s="32">
        <v>0</v>
      </c>
      <c r="N17" s="152"/>
      <c r="O17" s="32">
        <v>0</v>
      </c>
      <c r="P17" s="152"/>
      <c r="Q17" s="32">
        <v>1049</v>
      </c>
      <c r="R17" s="152"/>
      <c r="S17" s="32">
        <v>1049</v>
      </c>
      <c r="T17" s="35"/>
      <c r="U17" s="35"/>
      <c r="V17" s="32">
        <v>34459</v>
      </c>
      <c r="W17" s="152"/>
      <c r="X17" s="32">
        <v>34459</v>
      </c>
      <c r="Y17" s="152"/>
      <c r="Z17" s="32">
        <v>0</v>
      </c>
      <c r="AA17" s="152"/>
      <c r="AB17" s="32">
        <v>0</v>
      </c>
      <c r="AC17" s="152"/>
      <c r="AD17" s="32">
        <v>103</v>
      </c>
      <c r="AE17" s="152"/>
      <c r="AF17" s="32">
        <v>103</v>
      </c>
      <c r="AG17" s="152"/>
      <c r="AH17" s="32">
        <v>0</v>
      </c>
      <c r="AI17" s="152"/>
      <c r="AJ17" s="32">
        <v>1049</v>
      </c>
      <c r="AK17" s="152"/>
      <c r="AL17" s="32">
        <v>1049</v>
      </c>
      <c r="AM17" s="152"/>
      <c r="AN17" s="32">
        <v>1049</v>
      </c>
      <c r="AO17" s="35"/>
      <c r="AP17" s="32">
        <v>0</v>
      </c>
      <c r="AQ17" s="35"/>
      <c r="AR17" s="32">
        <v>0</v>
      </c>
      <c r="AS17" s="35"/>
      <c r="AT17" s="32">
        <v>0</v>
      </c>
      <c r="AU17" s="152"/>
      <c r="AV17" s="32">
        <v>8296</v>
      </c>
      <c r="AW17" s="35"/>
      <c r="AX17" s="32">
        <v>0</v>
      </c>
      <c r="AY17" s="35"/>
      <c r="AZ17" s="32">
        <v>0</v>
      </c>
      <c r="BA17" s="35"/>
      <c r="BB17" s="32">
        <v>-28070</v>
      </c>
      <c r="BC17" s="35"/>
      <c r="BD17" s="32">
        <v>-30613</v>
      </c>
      <c r="BE17" s="35"/>
      <c r="BF17" s="32">
        <v>196</v>
      </c>
      <c r="BG17" s="35"/>
      <c r="BH17" s="227"/>
    </row>
    <row r="18" spans="1:60" ht="13.5" customHeight="1">
      <c r="A18" s="208" t="s">
        <v>306</v>
      </c>
      <c r="B18" s="152"/>
      <c r="C18" s="34">
        <v>451</v>
      </c>
      <c r="D18" s="152"/>
      <c r="E18" s="34">
        <v>500</v>
      </c>
      <c r="F18" s="152"/>
      <c r="G18" s="34">
        <v>481</v>
      </c>
      <c r="H18" s="152"/>
      <c r="I18" s="34">
        <v>1857</v>
      </c>
      <c r="J18" s="152"/>
      <c r="K18" s="34">
        <v>2470</v>
      </c>
      <c r="L18" s="152"/>
      <c r="M18" s="34">
        <v>2767</v>
      </c>
      <c r="N18" s="152"/>
      <c r="O18" s="34">
        <v>800</v>
      </c>
      <c r="P18" s="152"/>
      <c r="Q18" s="34">
        <v>3334</v>
      </c>
      <c r="R18" s="152"/>
      <c r="S18" s="34">
        <v>4402</v>
      </c>
      <c r="T18" s="35"/>
      <c r="U18" s="35"/>
      <c r="V18" s="34">
        <v>451</v>
      </c>
      <c r="W18" s="152"/>
      <c r="X18" s="34">
        <v>500</v>
      </c>
      <c r="Y18" s="152"/>
      <c r="Z18" s="34">
        <v>481</v>
      </c>
      <c r="AA18" s="152"/>
      <c r="AB18" s="34">
        <v>1857</v>
      </c>
      <c r="AC18" s="152"/>
      <c r="AD18" s="34">
        <v>2470</v>
      </c>
      <c r="AE18" s="152"/>
      <c r="AF18" s="34">
        <v>2767</v>
      </c>
      <c r="AG18" s="152"/>
      <c r="AH18" s="34">
        <v>800</v>
      </c>
      <c r="AI18" s="152"/>
      <c r="AJ18" s="34">
        <v>3334</v>
      </c>
      <c r="AK18" s="152"/>
      <c r="AL18" s="34">
        <v>4402</v>
      </c>
      <c r="AM18" s="152"/>
      <c r="AN18" s="34">
        <v>4304</v>
      </c>
      <c r="AO18" s="35"/>
      <c r="AP18" s="34">
        <v>74</v>
      </c>
      <c r="AQ18" s="35"/>
      <c r="AR18" s="34">
        <v>-110</v>
      </c>
      <c r="AS18" s="35"/>
      <c r="AT18" s="34">
        <v>415</v>
      </c>
      <c r="AU18" s="152"/>
      <c r="AV18" s="34">
        <v>422</v>
      </c>
      <c r="AW18" s="35"/>
      <c r="AX18" s="34">
        <v>50</v>
      </c>
      <c r="AY18" s="35"/>
      <c r="AZ18" s="34">
        <v>1781</v>
      </c>
      <c r="BA18" s="35"/>
      <c r="BB18" s="34">
        <v>2427</v>
      </c>
      <c r="BC18" s="35"/>
      <c r="BD18" s="34">
        <v>2714</v>
      </c>
      <c r="BE18" s="35"/>
      <c r="BF18" s="34">
        <v>61</v>
      </c>
      <c r="BG18" s="35"/>
      <c r="BH18" s="35"/>
    </row>
    <row r="19" spans="1:60">
      <c r="A19" s="240" t="s">
        <v>307</v>
      </c>
      <c r="B19" s="152"/>
      <c r="C19" s="32">
        <v>-37186</v>
      </c>
      <c r="D19" s="152"/>
      <c r="E19" s="32">
        <v>-66723</v>
      </c>
      <c r="F19" s="152"/>
      <c r="G19" s="32">
        <v>835</v>
      </c>
      <c r="H19" s="152"/>
      <c r="I19" s="32">
        <v>705</v>
      </c>
      <c r="J19" s="152"/>
      <c r="K19" s="32">
        <v>-3689</v>
      </c>
      <c r="L19" s="152"/>
      <c r="M19" s="32">
        <v>3352</v>
      </c>
      <c r="N19" s="152"/>
      <c r="O19" s="32">
        <v>1076</v>
      </c>
      <c r="P19" s="152"/>
      <c r="Q19" s="32">
        <v>4623</v>
      </c>
      <c r="R19" s="152"/>
      <c r="S19" s="32">
        <v>1632</v>
      </c>
      <c r="T19" s="35"/>
      <c r="U19" s="35"/>
      <c r="V19" s="32">
        <v>-37186</v>
      </c>
      <c r="W19" s="152"/>
      <c r="X19" s="32">
        <v>-67545</v>
      </c>
      <c r="Y19" s="152"/>
      <c r="Z19" s="32">
        <v>835</v>
      </c>
      <c r="AA19" s="152"/>
      <c r="AB19" s="32">
        <v>705</v>
      </c>
      <c r="AC19" s="152"/>
      <c r="AD19" s="32">
        <v>-3689</v>
      </c>
      <c r="AE19" s="152"/>
      <c r="AF19" s="32">
        <v>3220</v>
      </c>
      <c r="AG19" s="152"/>
      <c r="AH19" s="32">
        <v>1076</v>
      </c>
      <c r="AI19" s="152"/>
      <c r="AJ19" s="32">
        <v>4623</v>
      </c>
      <c r="AK19" s="152"/>
      <c r="AL19" s="32">
        <v>1632</v>
      </c>
      <c r="AM19" s="152"/>
      <c r="AN19" s="32">
        <v>1093</v>
      </c>
      <c r="AO19" s="35"/>
      <c r="AP19" s="32">
        <v>-401</v>
      </c>
      <c r="AQ19" s="35"/>
      <c r="AR19" s="32">
        <v>-338</v>
      </c>
      <c r="AS19" s="35"/>
      <c r="AT19" s="32">
        <v>-417</v>
      </c>
      <c r="AU19" s="152"/>
      <c r="AV19" s="32">
        <v>7940</v>
      </c>
      <c r="AW19" s="35"/>
      <c r="AX19" s="32">
        <v>-297</v>
      </c>
      <c r="AY19" s="35"/>
      <c r="AZ19" s="32">
        <v>-41</v>
      </c>
      <c r="BA19" s="35"/>
      <c r="BB19" s="32">
        <v>484</v>
      </c>
      <c r="BC19" s="35"/>
      <c r="BD19" s="32">
        <v>6649</v>
      </c>
      <c r="BE19" s="35"/>
      <c r="BF19" s="32">
        <v>635</v>
      </c>
      <c r="BG19" s="35"/>
      <c r="BH19" s="35"/>
    </row>
    <row r="20" spans="1:60" ht="13.5" customHeight="1">
      <c r="A20" s="208" t="s">
        <v>308</v>
      </c>
      <c r="B20" s="152"/>
      <c r="C20" s="34">
        <v>4446</v>
      </c>
      <c r="D20" s="152"/>
      <c r="E20" s="34">
        <v>6743</v>
      </c>
      <c r="F20" s="152"/>
      <c r="G20" s="34">
        <v>959</v>
      </c>
      <c r="H20" s="152"/>
      <c r="I20" s="34">
        <v>2895</v>
      </c>
      <c r="J20" s="152"/>
      <c r="K20" s="34">
        <v>4516</v>
      </c>
      <c r="L20" s="152"/>
      <c r="M20" s="34">
        <v>7647</v>
      </c>
      <c r="N20" s="152"/>
      <c r="O20" s="34">
        <v>2798</v>
      </c>
      <c r="P20" s="152"/>
      <c r="Q20" s="34">
        <v>5459</v>
      </c>
      <c r="R20" s="152"/>
      <c r="S20" s="34">
        <v>6903</v>
      </c>
      <c r="T20" s="35"/>
      <c r="U20" s="35"/>
      <c r="V20" s="34">
        <v>4446</v>
      </c>
      <c r="W20" s="152"/>
      <c r="X20" s="34">
        <v>6743</v>
      </c>
      <c r="Y20" s="152"/>
      <c r="Z20" s="34">
        <v>959</v>
      </c>
      <c r="AA20" s="152"/>
      <c r="AB20" s="34">
        <v>2895</v>
      </c>
      <c r="AC20" s="152"/>
      <c r="AD20" s="34">
        <v>4516</v>
      </c>
      <c r="AE20" s="152"/>
      <c r="AF20" s="34">
        <v>7647</v>
      </c>
      <c r="AG20" s="152"/>
      <c r="AH20" s="34">
        <v>2798</v>
      </c>
      <c r="AI20" s="152"/>
      <c r="AJ20" s="34">
        <v>5459</v>
      </c>
      <c r="AK20" s="152"/>
      <c r="AL20" s="34">
        <v>6903</v>
      </c>
      <c r="AM20" s="152"/>
      <c r="AN20" s="34">
        <v>7827</v>
      </c>
      <c r="AO20" s="35"/>
      <c r="AP20" s="34">
        <v>861</v>
      </c>
      <c r="AQ20" s="35"/>
      <c r="AR20" s="34">
        <v>1782</v>
      </c>
      <c r="AS20" s="35"/>
      <c r="AT20" s="34">
        <v>2480</v>
      </c>
      <c r="AU20" s="152"/>
      <c r="AV20" s="34">
        <v>2846</v>
      </c>
      <c r="AW20" s="35"/>
      <c r="AX20" s="34">
        <v>387</v>
      </c>
      <c r="AY20" s="35"/>
      <c r="AZ20" s="34">
        <v>980</v>
      </c>
      <c r="BA20" s="35"/>
      <c r="BB20" s="34">
        <v>1519</v>
      </c>
      <c r="BC20" s="35"/>
      <c r="BD20" s="34">
        <v>3940</v>
      </c>
      <c r="BE20" s="35"/>
      <c r="BF20" s="34">
        <v>308</v>
      </c>
      <c r="BG20" s="35"/>
      <c r="BH20" s="35"/>
    </row>
    <row r="21" spans="1:60">
      <c r="A21" s="240" t="s">
        <v>309</v>
      </c>
      <c r="B21" s="152"/>
      <c r="C21" s="32">
        <v>777</v>
      </c>
      <c r="D21" s="152"/>
      <c r="E21" s="32">
        <v>1382</v>
      </c>
      <c r="F21" s="152"/>
      <c r="G21" s="32">
        <v>-323</v>
      </c>
      <c r="H21" s="152"/>
      <c r="I21" s="32">
        <v>-1156</v>
      </c>
      <c r="J21" s="152"/>
      <c r="K21" s="32">
        <v>-2040</v>
      </c>
      <c r="L21" s="152"/>
      <c r="M21" s="32">
        <v>-1180</v>
      </c>
      <c r="N21" s="152"/>
      <c r="O21" s="32">
        <v>35</v>
      </c>
      <c r="P21" s="152"/>
      <c r="Q21" s="32">
        <v>288</v>
      </c>
      <c r="R21" s="152"/>
      <c r="S21" s="32">
        <v>-173</v>
      </c>
      <c r="T21" s="35"/>
      <c r="U21" s="35"/>
      <c r="V21" s="32">
        <v>777</v>
      </c>
      <c r="W21" s="152"/>
      <c r="X21" s="32">
        <v>1382</v>
      </c>
      <c r="Y21" s="152"/>
      <c r="Z21" s="32">
        <v>-323</v>
      </c>
      <c r="AA21" s="152"/>
      <c r="AB21" s="32">
        <v>-1156</v>
      </c>
      <c r="AC21" s="152"/>
      <c r="AD21" s="32">
        <v>-2040</v>
      </c>
      <c r="AE21" s="152"/>
      <c r="AF21" s="32">
        <v>-1180</v>
      </c>
      <c r="AG21" s="152"/>
      <c r="AH21" s="32">
        <v>35</v>
      </c>
      <c r="AI21" s="152"/>
      <c r="AJ21" s="32">
        <v>288</v>
      </c>
      <c r="AK21" s="152"/>
      <c r="AL21" s="32">
        <v>-173</v>
      </c>
      <c r="AM21" s="152"/>
      <c r="AN21" s="32">
        <v>-511</v>
      </c>
      <c r="AO21" s="35"/>
      <c r="AP21" s="32">
        <v>-936</v>
      </c>
      <c r="AQ21" s="35"/>
      <c r="AR21" s="32">
        <v>-980</v>
      </c>
      <c r="AS21" s="35"/>
      <c r="AT21" s="32">
        <v>-499</v>
      </c>
      <c r="AU21" s="152"/>
      <c r="AV21" s="32">
        <v>-414</v>
      </c>
      <c r="AW21" s="35"/>
      <c r="AX21" s="32">
        <v>-159</v>
      </c>
      <c r="AY21" s="35"/>
      <c r="AZ21" s="32">
        <v>-485</v>
      </c>
      <c r="BA21" s="35"/>
      <c r="BB21" s="32">
        <v>-604</v>
      </c>
      <c r="BC21" s="35"/>
      <c r="BD21" s="32">
        <v>173</v>
      </c>
      <c r="BE21" s="35"/>
      <c r="BF21" s="32">
        <v>-180</v>
      </c>
      <c r="BG21" s="35"/>
      <c r="BH21" s="35"/>
    </row>
    <row r="22" spans="1:60" ht="13.5" customHeight="1">
      <c r="A22" s="208" t="s">
        <v>310</v>
      </c>
      <c r="B22" s="152"/>
      <c r="C22" s="34">
        <v>-588</v>
      </c>
      <c r="D22" s="152"/>
      <c r="E22" s="34">
        <v>-588</v>
      </c>
      <c r="F22" s="152"/>
      <c r="G22" s="34">
        <v>0</v>
      </c>
      <c r="H22" s="152"/>
      <c r="I22" s="34">
        <v>1340</v>
      </c>
      <c r="J22" s="152"/>
      <c r="K22" s="34">
        <v>1835</v>
      </c>
      <c r="L22" s="152"/>
      <c r="M22" s="34">
        <v>2095</v>
      </c>
      <c r="N22" s="152"/>
      <c r="O22" s="34">
        <v>9</v>
      </c>
      <c r="P22" s="152"/>
      <c r="Q22" s="34">
        <v>-10</v>
      </c>
      <c r="R22" s="152"/>
      <c r="S22" s="34">
        <v>-191</v>
      </c>
      <c r="T22" s="35"/>
      <c r="U22" s="35"/>
      <c r="V22" s="34">
        <v>-80</v>
      </c>
      <c r="W22" s="152"/>
      <c r="X22" s="34">
        <v>556</v>
      </c>
      <c r="Y22" s="152"/>
      <c r="Z22" s="34">
        <v>279</v>
      </c>
      <c r="AA22" s="152"/>
      <c r="AB22" s="34">
        <v>1395</v>
      </c>
      <c r="AC22" s="152"/>
      <c r="AD22" s="34">
        <v>2048</v>
      </c>
      <c r="AE22" s="152"/>
      <c r="AF22" s="34">
        <v>2687</v>
      </c>
      <c r="AG22" s="152"/>
      <c r="AH22" s="34">
        <v>54</v>
      </c>
      <c r="AI22" s="152"/>
      <c r="AJ22" s="34">
        <v>85</v>
      </c>
      <c r="AK22" s="152"/>
      <c r="AL22" s="34">
        <v>123</v>
      </c>
      <c r="AM22" s="152"/>
      <c r="AN22" s="34">
        <v>556</v>
      </c>
      <c r="AO22" s="35"/>
      <c r="AP22" s="34">
        <v>-35246</v>
      </c>
      <c r="AQ22" s="35"/>
      <c r="AR22" s="34">
        <v>-34791</v>
      </c>
      <c r="AS22" s="35"/>
      <c r="AT22" s="34">
        <v>-44868</v>
      </c>
      <c r="AU22" s="152"/>
      <c r="AV22" s="34">
        <v>-43338</v>
      </c>
      <c r="AW22" s="35"/>
      <c r="AX22" s="34">
        <v>29</v>
      </c>
      <c r="AY22" s="35"/>
      <c r="AZ22" s="34">
        <v>-238</v>
      </c>
      <c r="BA22" s="35"/>
      <c r="BB22" s="34">
        <v>-112</v>
      </c>
      <c r="BC22" s="35"/>
      <c r="BD22" s="34">
        <v>-960</v>
      </c>
      <c r="BE22" s="35"/>
      <c r="BF22" s="34">
        <v>-41</v>
      </c>
      <c r="BG22" s="35"/>
      <c r="BH22" s="35"/>
    </row>
    <row r="23" spans="1:60">
      <c r="A23" s="240" t="s">
        <v>311</v>
      </c>
      <c r="B23" s="152"/>
      <c r="C23" s="32">
        <v>508</v>
      </c>
      <c r="D23" s="152"/>
      <c r="E23" s="32">
        <v>987</v>
      </c>
      <c r="F23" s="152"/>
      <c r="G23" s="32">
        <v>253</v>
      </c>
      <c r="H23" s="152"/>
      <c r="I23" s="32">
        <v>0</v>
      </c>
      <c r="J23" s="152"/>
      <c r="K23" s="32">
        <v>0</v>
      </c>
      <c r="L23" s="152"/>
      <c r="M23" s="32">
        <v>0</v>
      </c>
      <c r="N23" s="152"/>
      <c r="O23" s="32">
        <v>0</v>
      </c>
      <c r="P23" s="152"/>
      <c r="Q23" s="32">
        <v>0</v>
      </c>
      <c r="R23" s="152"/>
      <c r="S23" s="32">
        <v>0</v>
      </c>
      <c r="T23" s="35"/>
      <c r="U23" s="35"/>
      <c r="V23" s="32">
        <v>0</v>
      </c>
      <c r="W23" s="152"/>
      <c r="X23" s="32">
        <v>0</v>
      </c>
      <c r="Y23" s="152"/>
      <c r="Z23" s="32">
        <v>0</v>
      </c>
      <c r="AA23" s="152"/>
      <c r="AB23" s="32">
        <v>0</v>
      </c>
      <c r="AC23" s="152"/>
      <c r="AD23" s="32">
        <v>0</v>
      </c>
      <c r="AE23" s="152"/>
      <c r="AF23" s="32">
        <v>0</v>
      </c>
      <c r="AG23" s="152"/>
      <c r="AH23" s="32">
        <v>0</v>
      </c>
      <c r="AI23" s="152"/>
      <c r="AJ23" s="32">
        <v>0</v>
      </c>
      <c r="AK23" s="152"/>
      <c r="AL23" s="32">
        <v>0</v>
      </c>
      <c r="AM23" s="152"/>
      <c r="AN23" s="32">
        <v>0</v>
      </c>
      <c r="AO23" s="35"/>
      <c r="AP23" s="32">
        <v>0</v>
      </c>
      <c r="AQ23" s="35"/>
      <c r="AR23" s="32">
        <v>0</v>
      </c>
      <c r="AS23" s="35"/>
      <c r="AT23" s="32">
        <v>0</v>
      </c>
      <c r="AU23" s="152"/>
      <c r="AV23" s="32">
        <v>0</v>
      </c>
      <c r="AW23" s="35"/>
      <c r="AX23" s="32">
        <v>0</v>
      </c>
      <c r="AY23" s="35"/>
      <c r="AZ23" s="32">
        <v>0</v>
      </c>
      <c r="BA23" s="35"/>
      <c r="BB23" s="32">
        <v>0</v>
      </c>
      <c r="BC23" s="35"/>
      <c r="BD23" s="32">
        <v>0</v>
      </c>
      <c r="BE23" s="35"/>
      <c r="BF23" s="32">
        <v>0</v>
      </c>
      <c r="BG23" s="35"/>
      <c r="BH23" s="35"/>
    </row>
    <row r="24" spans="1:60" ht="13.5" customHeight="1">
      <c r="A24" s="208" t="s">
        <v>302</v>
      </c>
      <c r="B24" s="152"/>
      <c r="C24" s="34">
        <v>0</v>
      </c>
      <c r="D24" s="152"/>
      <c r="E24" s="34">
        <v>-1297</v>
      </c>
      <c r="F24" s="152"/>
      <c r="G24" s="34">
        <v>-3328</v>
      </c>
      <c r="H24" s="152"/>
      <c r="I24" s="34">
        <v>-4675</v>
      </c>
      <c r="J24" s="152"/>
      <c r="K24" s="34">
        <v>-5456</v>
      </c>
      <c r="L24" s="152"/>
      <c r="M24" s="34">
        <v>-2540</v>
      </c>
      <c r="N24" s="152"/>
      <c r="O24" s="34">
        <v>1677</v>
      </c>
      <c r="P24" s="152"/>
      <c r="Q24" s="34">
        <v>4385</v>
      </c>
      <c r="R24" s="152"/>
      <c r="S24" s="34">
        <v>4965</v>
      </c>
      <c r="T24" s="35"/>
      <c r="U24" s="35"/>
      <c r="V24" s="34">
        <v>0</v>
      </c>
      <c r="W24" s="152"/>
      <c r="X24" s="34">
        <v>-1297</v>
      </c>
      <c r="Y24" s="152"/>
      <c r="Z24" s="34">
        <v>-3328</v>
      </c>
      <c r="AA24" s="152"/>
      <c r="AB24" s="34">
        <v>-4675</v>
      </c>
      <c r="AC24" s="152"/>
      <c r="AD24" s="34">
        <v>-5456</v>
      </c>
      <c r="AE24" s="152"/>
      <c r="AF24" s="34">
        <v>-2540</v>
      </c>
      <c r="AG24" s="152"/>
      <c r="AH24" s="34">
        <v>1677</v>
      </c>
      <c r="AI24" s="152"/>
      <c r="AJ24" s="34">
        <v>4385</v>
      </c>
      <c r="AK24" s="152"/>
      <c r="AL24" s="34">
        <v>4965</v>
      </c>
      <c r="AM24" s="152"/>
      <c r="AN24" s="34">
        <v>4337</v>
      </c>
      <c r="AO24" s="35"/>
      <c r="AP24" s="34">
        <v>845</v>
      </c>
      <c r="AQ24" s="35"/>
      <c r="AR24" s="34">
        <v>440</v>
      </c>
      <c r="AS24" s="35"/>
      <c r="AT24" s="34">
        <v>23</v>
      </c>
      <c r="AU24" s="152"/>
      <c r="AV24" s="34">
        <v>-375</v>
      </c>
      <c r="AW24" s="35"/>
      <c r="AX24" s="34">
        <v>-125</v>
      </c>
      <c r="AY24" s="35"/>
      <c r="AZ24" s="34">
        <v>-125</v>
      </c>
      <c r="BA24" s="35"/>
      <c r="BB24" s="34">
        <v>-125</v>
      </c>
      <c r="BC24" s="35"/>
      <c r="BD24" s="34">
        <v>-125</v>
      </c>
      <c r="BE24" s="35"/>
      <c r="BF24" s="34">
        <v>0</v>
      </c>
      <c r="BG24" s="35"/>
      <c r="BH24" s="35"/>
    </row>
    <row r="25" spans="1:60" ht="30">
      <c r="A25" s="240" t="s">
        <v>301</v>
      </c>
      <c r="B25" s="152"/>
      <c r="C25" s="32"/>
      <c r="D25" s="152"/>
      <c r="E25" s="32"/>
      <c r="F25" s="152"/>
      <c r="G25" s="32"/>
      <c r="H25" s="152"/>
      <c r="I25" s="32"/>
      <c r="J25" s="152"/>
      <c r="K25" s="32"/>
      <c r="L25" s="152"/>
      <c r="M25" s="32" t="s">
        <v>98</v>
      </c>
      <c r="N25" s="152"/>
      <c r="O25" s="32"/>
      <c r="P25" s="152"/>
      <c r="Q25" s="32"/>
      <c r="R25" s="152"/>
      <c r="S25" s="32"/>
      <c r="T25" s="35"/>
      <c r="U25" s="35"/>
      <c r="V25" s="32"/>
      <c r="W25" s="152"/>
      <c r="X25" s="32" t="s">
        <v>237</v>
      </c>
      <c r="Y25" s="152"/>
      <c r="Z25" s="32"/>
      <c r="AA25" s="152"/>
      <c r="AB25" s="32"/>
      <c r="AC25" s="152"/>
      <c r="AD25" s="32"/>
      <c r="AE25" s="152"/>
      <c r="AF25" s="32" t="s">
        <v>237</v>
      </c>
      <c r="AG25" s="152"/>
      <c r="AH25" s="32"/>
      <c r="AI25" s="152"/>
      <c r="AJ25" s="32"/>
      <c r="AK25" s="152"/>
      <c r="AL25" s="32"/>
      <c r="AM25" s="152"/>
      <c r="AN25" s="32"/>
      <c r="AO25" s="35"/>
      <c r="AP25" s="32"/>
      <c r="AQ25" s="35"/>
      <c r="AR25" s="32"/>
      <c r="AS25" s="35"/>
      <c r="AT25" s="32"/>
      <c r="AU25" s="152"/>
      <c r="AV25" s="32"/>
      <c r="AW25" s="35"/>
      <c r="AX25" s="32"/>
      <c r="AY25" s="35"/>
      <c r="AZ25" s="32"/>
      <c r="BA25" s="35"/>
      <c r="BB25" s="32"/>
      <c r="BC25" s="35"/>
      <c r="BD25" s="32"/>
      <c r="BE25" s="35"/>
      <c r="BF25" s="32"/>
      <c r="BG25" s="35"/>
      <c r="BH25" s="35"/>
    </row>
    <row r="26" spans="1:60" ht="13.5" customHeight="1">
      <c r="A26" s="33" t="s">
        <v>81</v>
      </c>
      <c r="B26" s="152"/>
      <c r="C26" s="34">
        <v>-2784</v>
      </c>
      <c r="D26" s="152"/>
      <c r="E26" s="34">
        <v>-4832</v>
      </c>
      <c r="F26" s="152"/>
      <c r="G26" s="34">
        <v>-10875</v>
      </c>
      <c r="H26" s="152"/>
      <c r="I26" s="34">
        <v>-19813</v>
      </c>
      <c r="J26" s="152"/>
      <c r="K26" s="34">
        <v>-6374</v>
      </c>
      <c r="L26" s="152"/>
      <c r="M26" s="34">
        <v>-19319</v>
      </c>
      <c r="N26" s="152"/>
      <c r="O26" s="34">
        <v>-8742</v>
      </c>
      <c r="P26" s="152"/>
      <c r="Q26" s="34">
        <v>624</v>
      </c>
      <c r="R26" s="152"/>
      <c r="S26" s="34">
        <v>3501</v>
      </c>
      <c r="T26" s="35"/>
      <c r="U26" s="35"/>
      <c r="V26" s="34">
        <v>-2784</v>
      </c>
      <c r="W26" s="152"/>
      <c r="X26" s="34">
        <v>-4832</v>
      </c>
      <c r="Y26" s="152"/>
      <c r="Z26" s="34">
        <v>-10875</v>
      </c>
      <c r="AA26" s="152"/>
      <c r="AB26" s="34">
        <v>-19813</v>
      </c>
      <c r="AC26" s="152"/>
      <c r="AD26" s="34">
        <v>-6374</v>
      </c>
      <c r="AE26" s="152"/>
      <c r="AF26" s="34">
        <v>-19319</v>
      </c>
      <c r="AG26" s="152"/>
      <c r="AH26" s="34">
        <v>-8742</v>
      </c>
      <c r="AI26" s="152"/>
      <c r="AJ26" s="34">
        <v>624</v>
      </c>
      <c r="AK26" s="152"/>
      <c r="AL26" s="34">
        <v>3501</v>
      </c>
      <c r="AM26" s="152"/>
      <c r="AN26" s="34">
        <v>4410</v>
      </c>
      <c r="AO26" s="35"/>
      <c r="AP26" s="34">
        <v>13476</v>
      </c>
      <c r="AQ26" s="35"/>
      <c r="AR26" s="34">
        <v>38260</v>
      </c>
      <c r="AS26" s="35"/>
      <c r="AT26" s="34">
        <v>44197</v>
      </c>
      <c r="AU26" s="152"/>
      <c r="AV26" s="34">
        <v>54538</v>
      </c>
      <c r="AW26" s="35"/>
      <c r="AX26" s="34">
        <v>-11248</v>
      </c>
      <c r="AY26" s="35"/>
      <c r="AZ26" s="34">
        <v>2004</v>
      </c>
      <c r="BA26" s="35"/>
      <c r="BB26" s="34">
        <v>14440</v>
      </c>
      <c r="BC26" s="35"/>
      <c r="BD26" s="34">
        <v>17438</v>
      </c>
      <c r="BE26" s="35"/>
      <c r="BF26" s="34">
        <v>-6146</v>
      </c>
      <c r="BG26" s="35"/>
      <c r="BH26" s="35"/>
    </row>
    <row r="27" spans="1:60">
      <c r="A27" s="36" t="s">
        <v>82</v>
      </c>
      <c r="B27" s="152"/>
      <c r="C27" s="32">
        <v>189</v>
      </c>
      <c r="D27" s="152"/>
      <c r="E27" s="32">
        <v>2628</v>
      </c>
      <c r="F27" s="152"/>
      <c r="G27" s="32">
        <v>-5567</v>
      </c>
      <c r="H27" s="152"/>
      <c r="I27" s="32">
        <v>-1603</v>
      </c>
      <c r="J27" s="152"/>
      <c r="K27" s="32">
        <v>-5770</v>
      </c>
      <c r="L27" s="152"/>
      <c r="M27" s="32">
        <v>-2820</v>
      </c>
      <c r="N27" s="152"/>
      <c r="O27" s="32">
        <v>-632</v>
      </c>
      <c r="P27" s="152"/>
      <c r="Q27" s="32">
        <v>1260</v>
      </c>
      <c r="R27" s="152"/>
      <c r="S27" s="32">
        <v>2377</v>
      </c>
      <c r="T27" s="35"/>
      <c r="U27" s="35"/>
      <c r="V27" s="32">
        <v>189</v>
      </c>
      <c r="W27" s="152"/>
      <c r="X27" s="32">
        <v>1029</v>
      </c>
      <c r="Y27" s="152"/>
      <c r="Z27" s="32">
        <v>-5567</v>
      </c>
      <c r="AA27" s="152"/>
      <c r="AB27" s="32">
        <v>-1603</v>
      </c>
      <c r="AC27" s="152"/>
      <c r="AD27" s="32">
        <v>-5770</v>
      </c>
      <c r="AE27" s="152"/>
      <c r="AF27" s="32">
        <v>-2820</v>
      </c>
      <c r="AG27" s="152"/>
      <c r="AH27" s="32">
        <v>-632</v>
      </c>
      <c r="AI27" s="152"/>
      <c r="AJ27" s="32">
        <v>1260</v>
      </c>
      <c r="AK27" s="152"/>
      <c r="AL27" s="32">
        <v>2377</v>
      </c>
      <c r="AM27" s="152"/>
      <c r="AN27" s="32">
        <v>-4825</v>
      </c>
      <c r="AO27" s="35"/>
      <c r="AP27" s="32">
        <v>-5678</v>
      </c>
      <c r="AQ27" s="35"/>
      <c r="AR27" s="32">
        <v>-9157</v>
      </c>
      <c r="AS27" s="35"/>
      <c r="AT27" s="32">
        <v>-8012</v>
      </c>
      <c r="AU27" s="152"/>
      <c r="AV27" s="32">
        <v>-1379</v>
      </c>
      <c r="AW27" s="35"/>
      <c r="AX27" s="32">
        <v>-5895</v>
      </c>
      <c r="AY27" s="35"/>
      <c r="AZ27" s="32">
        <v>-3447</v>
      </c>
      <c r="BA27" s="35"/>
      <c r="BB27" s="32">
        <v>-4329</v>
      </c>
      <c r="BC27" s="35"/>
      <c r="BD27" s="32">
        <v>-1597</v>
      </c>
      <c r="BE27" s="35"/>
      <c r="BF27" s="32">
        <v>-8858</v>
      </c>
      <c r="BG27" s="35"/>
      <c r="BH27" s="35"/>
    </row>
    <row r="28" spans="1:60" ht="13.5" customHeight="1">
      <c r="A28" s="33" t="s">
        <v>83</v>
      </c>
      <c r="B28" s="152"/>
      <c r="C28" s="34">
        <v>48745</v>
      </c>
      <c r="D28" s="152"/>
      <c r="E28" s="34">
        <v>69551</v>
      </c>
      <c r="F28" s="152"/>
      <c r="G28" s="34">
        <v>-18864</v>
      </c>
      <c r="H28" s="152"/>
      <c r="I28" s="34">
        <v>40677</v>
      </c>
      <c r="J28" s="152"/>
      <c r="K28" s="34">
        <v>-23457</v>
      </c>
      <c r="L28" s="152"/>
      <c r="M28" s="34">
        <v>5157</v>
      </c>
      <c r="N28" s="152"/>
      <c r="O28" s="34">
        <v>-33574</v>
      </c>
      <c r="P28" s="152"/>
      <c r="Q28" s="34">
        <v>-14991</v>
      </c>
      <c r="R28" s="152"/>
      <c r="S28" s="34">
        <v>-43861</v>
      </c>
      <c r="T28" s="35"/>
      <c r="U28" s="35"/>
      <c r="V28" s="34">
        <v>49293</v>
      </c>
      <c r="W28" s="152"/>
      <c r="X28" s="34">
        <v>77171</v>
      </c>
      <c r="Y28" s="152"/>
      <c r="Z28" s="34">
        <v>-18205</v>
      </c>
      <c r="AA28" s="152"/>
      <c r="AB28" s="34">
        <v>42038</v>
      </c>
      <c r="AC28" s="152"/>
      <c r="AD28" s="34">
        <v>-21348</v>
      </c>
      <c r="AE28" s="152"/>
      <c r="AF28" s="34">
        <v>8815</v>
      </c>
      <c r="AG28" s="152"/>
      <c r="AH28" s="34">
        <v>-33033</v>
      </c>
      <c r="AI28" s="152"/>
      <c r="AJ28" s="34">
        <v>-12595</v>
      </c>
      <c r="AK28" s="152"/>
      <c r="AL28" s="34">
        <v>-41146</v>
      </c>
      <c r="AM28" s="152"/>
      <c r="AN28" s="34">
        <v>-19588</v>
      </c>
      <c r="AO28" s="35"/>
      <c r="AP28" s="34">
        <v>-21420</v>
      </c>
      <c r="AQ28" s="35"/>
      <c r="AR28" s="34">
        <v>-8812</v>
      </c>
      <c r="AS28" s="35"/>
      <c r="AT28" s="34">
        <v>-48257</v>
      </c>
      <c r="AU28" s="152"/>
      <c r="AV28" s="34">
        <v>12015</v>
      </c>
      <c r="AW28" s="35"/>
      <c r="AX28" s="34">
        <v>-30787</v>
      </c>
      <c r="AY28" s="35"/>
      <c r="AZ28" s="34">
        <v>-34785</v>
      </c>
      <c r="BA28" s="35"/>
      <c r="BB28" s="34">
        <v>-57433</v>
      </c>
      <c r="BC28" s="35"/>
      <c r="BD28" s="34">
        <v>-61068</v>
      </c>
      <c r="BE28" s="35"/>
      <c r="BF28" s="34">
        <v>5345</v>
      </c>
      <c r="BG28" s="35"/>
      <c r="BH28" s="35"/>
    </row>
    <row r="29" spans="1:60">
      <c r="A29" s="36" t="s">
        <v>84</v>
      </c>
      <c r="B29" s="152"/>
      <c r="C29" s="32">
        <v>4936</v>
      </c>
      <c r="D29" s="152"/>
      <c r="E29" s="32">
        <v>4907</v>
      </c>
      <c r="F29" s="152"/>
      <c r="G29" s="32">
        <v>-273</v>
      </c>
      <c r="H29" s="152"/>
      <c r="I29" s="32">
        <v>-2458</v>
      </c>
      <c r="J29" s="152"/>
      <c r="K29" s="32">
        <v>-3689</v>
      </c>
      <c r="L29" s="152"/>
      <c r="M29" s="32">
        <v>-6710</v>
      </c>
      <c r="N29" s="152"/>
      <c r="O29" s="32">
        <v>-1551</v>
      </c>
      <c r="P29" s="152"/>
      <c r="Q29" s="32">
        <v>-7703</v>
      </c>
      <c r="R29" s="152"/>
      <c r="S29" s="32">
        <v>-7502</v>
      </c>
      <c r="T29" s="35"/>
      <c r="U29" s="35"/>
      <c r="V29" s="32">
        <v>4936</v>
      </c>
      <c r="W29" s="152"/>
      <c r="X29" s="32">
        <v>4907</v>
      </c>
      <c r="Y29" s="152"/>
      <c r="Z29" s="32">
        <v>-273</v>
      </c>
      <c r="AA29" s="152"/>
      <c r="AB29" s="32">
        <v>2578</v>
      </c>
      <c r="AC29" s="152"/>
      <c r="AD29" s="32">
        <v>1347</v>
      </c>
      <c r="AE29" s="152"/>
      <c r="AF29" s="32">
        <v>918</v>
      </c>
      <c r="AG29" s="152"/>
      <c r="AH29" s="32">
        <v>-1551</v>
      </c>
      <c r="AI29" s="152"/>
      <c r="AJ29" s="32">
        <v>-3899</v>
      </c>
      <c r="AK29" s="152"/>
      <c r="AL29" s="32">
        <v>-5198</v>
      </c>
      <c r="AM29" s="152"/>
      <c r="AN29" s="32">
        <v>-14339</v>
      </c>
      <c r="AO29" s="35"/>
      <c r="AP29" s="32">
        <v>-568</v>
      </c>
      <c r="AQ29" s="35"/>
      <c r="AR29" s="32">
        <v>-642</v>
      </c>
      <c r="AS29" s="35"/>
      <c r="AT29" s="32">
        <v>-362</v>
      </c>
      <c r="AU29" s="152"/>
      <c r="AV29" s="32">
        <v>-353</v>
      </c>
      <c r="AW29" s="35"/>
      <c r="AX29" s="32">
        <v>37</v>
      </c>
      <c r="AY29" s="35"/>
      <c r="AZ29" s="32">
        <v>391</v>
      </c>
      <c r="BA29" s="35"/>
      <c r="BB29" s="32">
        <v>604</v>
      </c>
      <c r="BC29" s="35"/>
      <c r="BD29" s="32">
        <v>1382</v>
      </c>
      <c r="BE29" s="35"/>
      <c r="BF29" s="32">
        <v>-12</v>
      </c>
      <c r="BG29" s="35"/>
      <c r="BH29" s="35"/>
    </row>
    <row r="30" spans="1:60">
      <c r="A30" s="208" t="s">
        <v>235</v>
      </c>
      <c r="B30" s="152"/>
      <c r="C30" s="34">
        <v>0</v>
      </c>
      <c r="D30" s="152"/>
      <c r="E30" s="34">
        <v>0</v>
      </c>
      <c r="F30" s="152"/>
      <c r="G30" s="34">
        <v>0</v>
      </c>
      <c r="H30" s="152"/>
      <c r="I30" s="34"/>
      <c r="J30" s="152"/>
      <c r="K30" s="34"/>
      <c r="L30" s="152"/>
      <c r="M30" s="34"/>
      <c r="N30" s="152"/>
      <c r="O30" s="34">
        <v>0</v>
      </c>
      <c r="P30" s="152"/>
      <c r="Q30" s="34">
        <v>0</v>
      </c>
      <c r="R30" s="152"/>
      <c r="S30" s="34">
        <v>0</v>
      </c>
      <c r="T30" s="35"/>
      <c r="U30" s="35"/>
      <c r="V30" s="34">
        <v>-8574</v>
      </c>
      <c r="W30" s="152"/>
      <c r="X30" s="34">
        <v>-10992</v>
      </c>
      <c r="Y30" s="152"/>
      <c r="Z30" s="34">
        <v>-492</v>
      </c>
      <c r="AA30" s="152"/>
      <c r="AB30" s="34">
        <v>-1377</v>
      </c>
      <c r="AC30" s="152"/>
      <c r="AD30" s="34">
        <v>-2360</v>
      </c>
      <c r="AE30" s="152"/>
      <c r="AF30" s="34">
        <v>-4009</v>
      </c>
      <c r="AG30" s="152"/>
      <c r="AH30" s="34">
        <v>-2434</v>
      </c>
      <c r="AI30" s="152"/>
      <c r="AJ30" s="34">
        <v>-2860</v>
      </c>
      <c r="AK30" s="152"/>
      <c r="AL30" s="34">
        <v>-3130</v>
      </c>
      <c r="AM30" s="152"/>
      <c r="AN30" s="34">
        <v>-1285</v>
      </c>
      <c r="AO30" s="35"/>
      <c r="AP30" s="34">
        <v>-88</v>
      </c>
      <c r="AQ30" s="35"/>
      <c r="AR30" s="34">
        <v>-297</v>
      </c>
      <c r="AS30" s="35"/>
      <c r="AT30" s="34">
        <v>-289</v>
      </c>
      <c r="AU30" s="152"/>
      <c r="AV30" s="34">
        <v>-519</v>
      </c>
      <c r="AW30" s="35"/>
      <c r="AX30" s="34">
        <v>-156</v>
      </c>
      <c r="AY30" s="35"/>
      <c r="AZ30" s="34">
        <v>-304</v>
      </c>
      <c r="BA30" s="35"/>
      <c r="BB30" s="34">
        <v>-405</v>
      </c>
      <c r="BC30" s="35"/>
      <c r="BD30" s="34">
        <v>-546</v>
      </c>
      <c r="BE30" s="35"/>
      <c r="BF30" s="34">
        <v>-140</v>
      </c>
      <c r="BG30" s="35"/>
      <c r="BH30" s="35"/>
    </row>
    <row r="31" spans="1:60">
      <c r="A31" s="31" t="s">
        <v>86</v>
      </c>
      <c r="B31" s="152"/>
      <c r="C31" s="158">
        <f>SUM(C10:C30)</f>
        <v>-11801</v>
      </c>
      <c r="D31" s="152"/>
      <c r="E31" s="158">
        <f>SUM(E10:E30)</f>
        <v>23455</v>
      </c>
      <c r="F31" s="152"/>
      <c r="G31" s="158">
        <f>SUM(G10:G30)</f>
        <v>-20082</v>
      </c>
      <c r="H31" s="152"/>
      <c r="I31" s="158">
        <v>48251</v>
      </c>
      <c r="J31" s="152"/>
      <c r="K31" s="158">
        <v>-2280</v>
      </c>
      <c r="L31" s="152"/>
      <c r="M31" s="158">
        <v>30457</v>
      </c>
      <c r="N31" s="153"/>
      <c r="O31" s="158">
        <f>SUM(O10:O30)</f>
        <v>-37139</v>
      </c>
      <c r="P31" s="153"/>
      <c r="Q31" s="158">
        <f>SUM(Q10:Q30)</f>
        <v>-4776</v>
      </c>
      <c r="R31" s="153"/>
      <c r="S31" s="158">
        <f>SUM(S10:S30)</f>
        <v>-33639</v>
      </c>
      <c r="T31" s="35"/>
      <c r="U31" s="35"/>
      <c r="V31" s="158">
        <f>SUM(V10:V30)</f>
        <v>18782</v>
      </c>
      <c r="W31" s="152"/>
      <c r="X31" s="158">
        <f>SUM(X10:X30)</f>
        <v>51777</v>
      </c>
      <c r="Y31" s="152"/>
      <c r="Z31" s="158">
        <f>SUM(Z10:Z30)</f>
        <v>-21653</v>
      </c>
      <c r="AA31" s="152"/>
      <c r="AB31" s="158">
        <f>SUM(AB10:AB30)</f>
        <v>44612</v>
      </c>
      <c r="AC31" s="152"/>
      <c r="AD31" s="158">
        <f>SUM(AD10:AD30)</f>
        <v>-7391</v>
      </c>
      <c r="AE31" s="152"/>
      <c r="AF31" s="158">
        <f>SUM(AF10:AF30)</f>
        <v>23600</v>
      </c>
      <c r="AG31" s="153"/>
      <c r="AH31" s="158">
        <f>SUM(AH10:AH30)</f>
        <v>-42648</v>
      </c>
      <c r="AI31" s="153"/>
      <c r="AJ31" s="158">
        <f>SUM(AJ10:AJ30)</f>
        <v>-14838</v>
      </c>
      <c r="AK31" s="153"/>
      <c r="AL31" s="158">
        <f>SUM(AL10:AL30)</f>
        <v>-47357</v>
      </c>
      <c r="AM31" s="152"/>
      <c r="AN31" s="158">
        <f>SUM(AN10:AN30)</f>
        <v>-63851</v>
      </c>
      <c r="AO31" s="35"/>
      <c r="AP31" s="158">
        <f>SUM(AP10:AP30)</f>
        <v>-35373</v>
      </c>
      <c r="AQ31" s="35"/>
      <c r="AR31" s="158">
        <v>-23116</v>
      </c>
      <c r="AS31" s="35"/>
      <c r="AT31" s="158">
        <v>-66160</v>
      </c>
      <c r="AU31" s="152"/>
      <c r="AV31" s="158">
        <f>SUM(AV10:AV30)</f>
        <v>-29781</v>
      </c>
      <c r="AW31" s="35"/>
      <c r="AX31" s="158">
        <f>SUM(AX10:AX30)</f>
        <v>-63925</v>
      </c>
      <c r="AY31" s="35"/>
      <c r="AZ31" s="158">
        <f>SUM(AZ10:AZ30)</f>
        <v>-45990</v>
      </c>
      <c r="BA31" s="35"/>
      <c r="BB31" s="158">
        <f>SUM(BB10:BB30)</f>
        <v>-73588</v>
      </c>
      <c r="BC31" s="35"/>
      <c r="BD31" s="158">
        <f>SUM(BD10:BD30)</f>
        <v>-111534</v>
      </c>
      <c r="BE31" s="35"/>
      <c r="BF31" s="158">
        <f>SUM(BF10:BF30)</f>
        <v>-44045</v>
      </c>
      <c r="BG31" s="35"/>
      <c r="BH31" s="35"/>
    </row>
    <row r="32" spans="1:60">
      <c r="A32" s="33"/>
      <c r="B32" s="152"/>
      <c r="C32" s="34"/>
      <c r="D32" s="152"/>
      <c r="E32" s="34"/>
      <c r="F32" s="152"/>
      <c r="G32" s="34"/>
      <c r="H32" s="152"/>
      <c r="I32" s="34"/>
      <c r="J32" s="152"/>
      <c r="K32" s="34"/>
      <c r="L32" s="152"/>
      <c r="M32" s="34"/>
      <c r="N32" s="152"/>
      <c r="O32" s="34"/>
      <c r="P32" s="152"/>
      <c r="Q32" s="34"/>
      <c r="R32" s="152"/>
      <c r="S32" s="34"/>
      <c r="T32" s="35"/>
      <c r="U32" s="35"/>
      <c r="V32" s="34"/>
      <c r="W32" s="152"/>
      <c r="X32" s="34"/>
      <c r="Y32" s="152"/>
      <c r="Z32" s="34" t="s">
        <v>98</v>
      </c>
      <c r="AA32" s="152"/>
      <c r="AB32" s="34" t="s">
        <v>98</v>
      </c>
      <c r="AC32" s="152"/>
      <c r="AD32" s="34" t="s">
        <v>98</v>
      </c>
      <c r="AE32" s="152"/>
      <c r="AF32" s="34"/>
      <c r="AG32" s="152"/>
      <c r="AH32" s="34" t="s">
        <v>98</v>
      </c>
      <c r="AI32" s="152"/>
      <c r="AJ32" s="34" t="s">
        <v>98</v>
      </c>
      <c r="AK32" s="152"/>
      <c r="AL32" s="34" t="s">
        <v>98</v>
      </c>
      <c r="AM32" s="152"/>
      <c r="AN32" s="34"/>
      <c r="AO32" s="35"/>
      <c r="AP32" s="34" t="s">
        <v>98</v>
      </c>
      <c r="AQ32" s="35"/>
      <c r="AR32" s="34"/>
      <c r="AS32" s="35"/>
      <c r="AT32" s="34"/>
      <c r="AU32" s="152"/>
      <c r="AV32" s="34"/>
      <c r="AW32" s="35"/>
      <c r="AX32" s="34"/>
      <c r="AY32" s="35"/>
      <c r="AZ32" s="34"/>
      <c r="BA32" s="35"/>
      <c r="BB32" s="34"/>
      <c r="BC32" s="35"/>
      <c r="BD32" s="34"/>
      <c r="BE32" s="35"/>
      <c r="BF32" s="34"/>
      <c r="BG32" s="35"/>
      <c r="BH32" s="35"/>
    </row>
    <row r="33" spans="1:60">
      <c r="A33" s="31" t="s">
        <v>85</v>
      </c>
      <c r="B33" s="152"/>
      <c r="C33" s="152"/>
      <c r="D33" s="152"/>
      <c r="E33" s="152"/>
      <c r="F33" s="152"/>
      <c r="G33" s="152"/>
      <c r="H33" s="152"/>
      <c r="I33" s="152"/>
      <c r="J33" s="152"/>
      <c r="K33" s="152"/>
      <c r="L33" s="152"/>
      <c r="M33" s="152"/>
      <c r="N33" s="152"/>
      <c r="O33" s="152"/>
      <c r="P33" s="152"/>
      <c r="Q33" s="152"/>
      <c r="R33" s="152"/>
      <c r="S33" s="152"/>
      <c r="T33" s="35"/>
      <c r="U33" s="35"/>
      <c r="V33" s="152"/>
      <c r="W33" s="152"/>
      <c r="X33" s="152"/>
      <c r="Y33" s="152"/>
      <c r="Z33" s="152"/>
      <c r="AA33" s="152"/>
      <c r="AB33" s="152"/>
      <c r="AC33" s="152"/>
      <c r="AD33" s="152"/>
      <c r="AE33" s="152"/>
      <c r="AF33" s="152" t="s">
        <v>98</v>
      </c>
      <c r="AG33" s="152"/>
      <c r="AH33" s="152"/>
      <c r="AI33" s="152"/>
      <c r="AJ33" s="152"/>
      <c r="AK33" s="152"/>
      <c r="AL33" s="152"/>
      <c r="AM33" s="152"/>
      <c r="AN33" s="152" t="s">
        <v>98</v>
      </c>
      <c r="AO33" s="35"/>
      <c r="AP33" s="152"/>
      <c r="AQ33" s="35"/>
      <c r="AR33" s="152"/>
      <c r="AS33" s="35"/>
      <c r="AT33" s="152"/>
      <c r="AU33" s="152"/>
      <c r="AV33" s="152" t="s">
        <v>98</v>
      </c>
      <c r="AW33" s="35"/>
      <c r="AX33" s="152"/>
      <c r="AY33" s="35"/>
      <c r="AZ33" s="152"/>
      <c r="BA33" s="35"/>
      <c r="BB33" s="152"/>
      <c r="BC33" s="35"/>
      <c r="BD33" s="152"/>
      <c r="BE33" s="35"/>
      <c r="BF33" s="152"/>
      <c r="BG33" s="35"/>
      <c r="BH33" s="35"/>
    </row>
    <row r="34" spans="1:60">
      <c r="A34" s="33" t="s">
        <v>143</v>
      </c>
      <c r="B34" s="152"/>
      <c r="C34" s="34">
        <v>-7001</v>
      </c>
      <c r="D34" s="152"/>
      <c r="E34" s="34">
        <v>-14440</v>
      </c>
      <c r="F34" s="152"/>
      <c r="G34" s="34">
        <v>-5957</v>
      </c>
      <c r="H34" s="152"/>
      <c r="I34" s="34">
        <v>-10244</v>
      </c>
      <c r="J34" s="152"/>
      <c r="K34" s="34">
        <v>-14077</v>
      </c>
      <c r="L34" s="152"/>
      <c r="M34" s="34">
        <v>-20072</v>
      </c>
      <c r="N34" s="152"/>
      <c r="O34" s="34">
        <v>-5572</v>
      </c>
      <c r="P34" s="152"/>
      <c r="Q34" s="34">
        <v>-9072</v>
      </c>
      <c r="R34" s="152"/>
      <c r="S34" s="34">
        <v>-10797</v>
      </c>
      <c r="T34" s="35"/>
      <c r="U34" s="35"/>
      <c r="V34" s="34">
        <v>-7001</v>
      </c>
      <c r="W34" s="152"/>
      <c r="X34" s="34">
        <v>-14440</v>
      </c>
      <c r="Y34" s="152"/>
      <c r="Z34" s="34">
        <v>-5957</v>
      </c>
      <c r="AA34" s="152"/>
      <c r="AB34" s="34">
        <v>-10244</v>
      </c>
      <c r="AC34" s="152"/>
      <c r="AD34" s="34">
        <v>-14077</v>
      </c>
      <c r="AE34" s="152"/>
      <c r="AF34" s="34">
        <v>-20072</v>
      </c>
      <c r="AG34" s="152"/>
      <c r="AH34" s="34">
        <v>-5572</v>
      </c>
      <c r="AI34" s="152"/>
      <c r="AJ34" s="34">
        <v>-9072</v>
      </c>
      <c r="AK34" s="152"/>
      <c r="AL34" s="34">
        <v>-10797</v>
      </c>
      <c r="AM34" s="152"/>
      <c r="AN34" s="34">
        <v>-14360</v>
      </c>
      <c r="AO34" s="35"/>
      <c r="AP34" s="34">
        <v>-3591</v>
      </c>
      <c r="AQ34" s="35"/>
      <c r="AR34" s="34">
        <v>-5766</v>
      </c>
      <c r="AS34" s="35"/>
      <c r="AT34" s="34">
        <v>-6893</v>
      </c>
      <c r="AU34" s="152"/>
      <c r="AV34" s="34">
        <v>-11663</v>
      </c>
      <c r="AW34" s="35"/>
      <c r="AX34" s="34">
        <v>-1609</v>
      </c>
      <c r="AY34" s="35"/>
      <c r="AZ34" s="34">
        <v>-3498</v>
      </c>
      <c r="BA34" s="35"/>
      <c r="BB34" s="34">
        <v>-6950</v>
      </c>
      <c r="BC34" s="35"/>
      <c r="BD34" s="34">
        <v>-14574</v>
      </c>
      <c r="BE34" s="35"/>
      <c r="BF34" s="34">
        <v>-7728</v>
      </c>
      <c r="BG34" s="35"/>
      <c r="BH34" s="35"/>
    </row>
    <row r="35" spans="1:60">
      <c r="A35" s="36" t="s">
        <v>324</v>
      </c>
      <c r="B35" s="37"/>
      <c r="C35" s="152"/>
      <c r="D35" s="37"/>
      <c r="E35" s="152"/>
      <c r="F35" s="37"/>
      <c r="G35" s="152"/>
      <c r="H35" s="37"/>
      <c r="I35" s="152"/>
      <c r="J35" s="37"/>
      <c r="K35" s="152"/>
      <c r="L35" s="37"/>
      <c r="M35" s="152"/>
      <c r="N35" s="152"/>
      <c r="O35" s="152"/>
      <c r="P35" s="152"/>
      <c r="Q35" s="152"/>
      <c r="R35" s="152"/>
      <c r="S35" s="152"/>
      <c r="T35" s="35"/>
      <c r="U35" s="35"/>
      <c r="V35" s="152"/>
      <c r="W35" s="37"/>
      <c r="X35" s="152"/>
      <c r="Y35" s="37"/>
      <c r="Z35" s="152"/>
      <c r="AA35" s="37"/>
      <c r="AB35" s="152"/>
      <c r="AC35" s="37"/>
      <c r="AD35" s="152"/>
      <c r="AE35" s="37"/>
      <c r="AF35" s="152"/>
      <c r="AG35" s="152"/>
      <c r="AH35" s="152"/>
      <c r="AI35" s="152"/>
      <c r="AJ35" s="152"/>
      <c r="AK35" s="152"/>
      <c r="AL35" s="152"/>
      <c r="AM35" s="37"/>
      <c r="AN35" s="152"/>
      <c r="AO35" s="35"/>
      <c r="AP35" s="152"/>
      <c r="AQ35" s="35"/>
      <c r="AR35" s="152"/>
      <c r="AS35" s="35"/>
      <c r="AT35" s="152"/>
      <c r="AU35" s="37"/>
      <c r="AV35" s="152"/>
      <c r="AW35" s="35"/>
      <c r="AX35" s="152"/>
      <c r="AY35" s="35"/>
      <c r="AZ35" s="152"/>
      <c r="BA35" s="35"/>
      <c r="BB35" s="152"/>
      <c r="BC35" s="35"/>
      <c r="BD35" s="152"/>
      <c r="BE35" s="35"/>
      <c r="BF35" s="152">
        <v>-25</v>
      </c>
      <c r="BG35" s="35"/>
      <c r="BH35" s="35"/>
    </row>
    <row r="36" spans="1:60">
      <c r="A36" s="33" t="s">
        <v>325</v>
      </c>
      <c r="B36" s="152"/>
      <c r="C36" s="34">
        <v>-6348</v>
      </c>
      <c r="D36" s="152"/>
      <c r="E36" s="34">
        <v>-7843</v>
      </c>
      <c r="F36" s="152"/>
      <c r="G36" s="34">
        <v>-1092</v>
      </c>
      <c r="H36" s="152"/>
      <c r="I36" s="34">
        <v>-2115</v>
      </c>
      <c r="J36" s="152"/>
      <c r="K36" s="34">
        <v>-3080</v>
      </c>
      <c r="L36" s="152"/>
      <c r="M36" s="34">
        <v>-7438</v>
      </c>
      <c r="N36" s="152"/>
      <c r="O36" s="34">
        <v>-1879</v>
      </c>
      <c r="P36" s="152"/>
      <c r="Q36" s="34">
        <v>-4007</v>
      </c>
      <c r="R36" s="152"/>
      <c r="S36" s="34">
        <v>-5074</v>
      </c>
      <c r="T36" s="35"/>
      <c r="U36" s="35"/>
      <c r="V36" s="34">
        <v>-6348</v>
      </c>
      <c r="W36" s="152"/>
      <c r="X36" s="34">
        <v>-7843</v>
      </c>
      <c r="Y36" s="152"/>
      <c r="Z36" s="34">
        <v>-1092</v>
      </c>
      <c r="AA36" s="152"/>
      <c r="AB36" s="34">
        <v>-2115</v>
      </c>
      <c r="AC36" s="152"/>
      <c r="AD36" s="34">
        <v>-3080</v>
      </c>
      <c r="AE36" s="152"/>
      <c r="AF36" s="34">
        <v>-7438</v>
      </c>
      <c r="AG36" s="152"/>
      <c r="AH36" s="34">
        <v>-1879</v>
      </c>
      <c r="AI36" s="152"/>
      <c r="AJ36" s="34">
        <v>-4007</v>
      </c>
      <c r="AK36" s="152"/>
      <c r="AL36" s="34">
        <v>-5074</v>
      </c>
      <c r="AM36" s="152"/>
      <c r="AN36" s="34">
        <v>-6182</v>
      </c>
      <c r="AO36" s="35"/>
      <c r="AP36" s="34">
        <v>-1153</v>
      </c>
      <c r="AQ36" s="35"/>
      <c r="AR36" s="34">
        <v>-2216</v>
      </c>
      <c r="AS36" s="35"/>
      <c r="AT36" s="34">
        <v>-2988</v>
      </c>
      <c r="AU36" s="152"/>
      <c r="AV36" s="34">
        <v>-3825</v>
      </c>
      <c r="AW36" s="35"/>
      <c r="AX36" s="34">
        <v>-672</v>
      </c>
      <c r="AY36" s="35"/>
      <c r="AZ36" s="34">
        <v>-820</v>
      </c>
      <c r="BA36" s="35"/>
      <c r="BB36" s="34">
        <v>-951</v>
      </c>
      <c r="BC36" s="35"/>
      <c r="BD36" s="34">
        <v>-1954</v>
      </c>
      <c r="BE36" s="35"/>
      <c r="BF36" s="34">
        <v>-829</v>
      </c>
      <c r="BG36" s="35"/>
      <c r="BH36" s="35"/>
    </row>
    <row r="37" spans="1:60">
      <c r="A37" s="36" t="s">
        <v>144</v>
      </c>
      <c r="B37" s="37"/>
      <c r="C37" s="152">
        <v>-8574</v>
      </c>
      <c r="D37" s="37"/>
      <c r="E37" s="152">
        <v>-10992</v>
      </c>
      <c r="F37" s="37"/>
      <c r="G37" s="152">
        <v>-1596</v>
      </c>
      <c r="H37" s="37"/>
      <c r="I37" s="152">
        <v>-3695</v>
      </c>
      <c r="J37" s="37"/>
      <c r="K37" s="152">
        <v>-5427</v>
      </c>
      <c r="L37" s="37"/>
      <c r="M37" s="152">
        <v>-7552</v>
      </c>
      <c r="N37" s="152"/>
      <c r="O37" s="152">
        <v>-5561</v>
      </c>
      <c r="P37" s="152"/>
      <c r="Q37" s="152">
        <v>-10440</v>
      </c>
      <c r="R37" s="152"/>
      <c r="S37" s="152">
        <v>-14304</v>
      </c>
      <c r="T37" s="35"/>
      <c r="U37" s="35"/>
      <c r="V37" s="152">
        <v>0</v>
      </c>
      <c r="W37" s="37"/>
      <c r="X37" s="152">
        <v>0</v>
      </c>
      <c r="Y37" s="37"/>
      <c r="Z37" s="152">
        <v>0</v>
      </c>
      <c r="AA37" s="37"/>
      <c r="AB37" s="152">
        <v>0</v>
      </c>
      <c r="AC37" s="37"/>
      <c r="AD37" s="152">
        <v>0</v>
      </c>
      <c r="AE37" s="37"/>
      <c r="AF37" s="152">
        <v>0</v>
      </c>
      <c r="AG37" s="152"/>
      <c r="AH37" s="152">
        <v>0</v>
      </c>
      <c r="AI37" s="152"/>
      <c r="AJ37" s="152">
        <v>0</v>
      </c>
      <c r="AK37" s="152"/>
      <c r="AL37" s="152">
        <v>0</v>
      </c>
      <c r="AM37" s="37"/>
      <c r="AN37" s="152">
        <v>0</v>
      </c>
      <c r="AO37" s="35"/>
      <c r="AP37" s="152">
        <v>0</v>
      </c>
      <c r="AQ37" s="35"/>
      <c r="AR37" s="152">
        <v>0</v>
      </c>
      <c r="AS37" s="35"/>
      <c r="AT37" s="152">
        <v>0</v>
      </c>
      <c r="AU37" s="37"/>
      <c r="AV37" s="152">
        <v>0</v>
      </c>
      <c r="AW37" s="35"/>
      <c r="AX37" s="152">
        <v>0</v>
      </c>
      <c r="AY37" s="35"/>
      <c r="AZ37" s="152">
        <v>0</v>
      </c>
      <c r="BA37" s="35"/>
      <c r="BB37" s="152">
        <v>0</v>
      </c>
      <c r="BC37" s="35"/>
      <c r="BD37" s="152">
        <v>0</v>
      </c>
      <c r="BE37" s="35"/>
      <c r="BF37" s="152">
        <v>0</v>
      </c>
      <c r="BG37" s="35"/>
      <c r="BH37" s="35"/>
    </row>
    <row r="38" spans="1:60">
      <c r="A38" s="33" t="s">
        <v>236</v>
      </c>
      <c r="B38" s="152"/>
      <c r="C38" s="34">
        <v>4593</v>
      </c>
      <c r="D38" s="152"/>
      <c r="E38" s="34">
        <v>4607</v>
      </c>
      <c r="F38" s="152"/>
      <c r="G38" s="34">
        <v>2</v>
      </c>
      <c r="H38" s="152"/>
      <c r="I38" s="34">
        <v>1014</v>
      </c>
      <c r="J38" s="152"/>
      <c r="K38" s="34">
        <v>1095</v>
      </c>
      <c r="L38" s="152"/>
      <c r="M38" s="34">
        <v>3568</v>
      </c>
      <c r="N38" s="152"/>
      <c r="O38" s="34">
        <v>7</v>
      </c>
      <c r="P38" s="152"/>
      <c r="Q38" s="34">
        <v>20</v>
      </c>
      <c r="R38" s="152"/>
      <c r="S38" s="34">
        <v>360</v>
      </c>
      <c r="T38" s="35"/>
      <c r="U38" s="35"/>
      <c r="V38" s="34">
        <v>4593</v>
      </c>
      <c r="W38" s="152"/>
      <c r="X38" s="34">
        <v>4607</v>
      </c>
      <c r="Y38" s="152"/>
      <c r="Z38" s="34">
        <v>2</v>
      </c>
      <c r="AA38" s="152"/>
      <c r="AB38" s="34">
        <v>1014</v>
      </c>
      <c r="AC38" s="152"/>
      <c r="AD38" s="34">
        <v>1095</v>
      </c>
      <c r="AE38" s="152"/>
      <c r="AF38" s="34">
        <v>3568</v>
      </c>
      <c r="AG38" s="152"/>
      <c r="AH38" s="34">
        <v>7</v>
      </c>
      <c r="AI38" s="152"/>
      <c r="AJ38" s="34">
        <v>20</v>
      </c>
      <c r="AK38" s="152"/>
      <c r="AL38" s="34">
        <v>360</v>
      </c>
      <c r="AM38" s="152"/>
      <c r="AN38" s="34">
        <v>360</v>
      </c>
      <c r="AO38" s="35"/>
      <c r="AP38" s="34">
        <v>38222</v>
      </c>
      <c r="AQ38" s="35"/>
      <c r="AR38" s="34">
        <v>38222</v>
      </c>
      <c r="AS38" s="35"/>
      <c r="AT38" s="34">
        <v>50126</v>
      </c>
      <c r="AU38" s="152"/>
      <c r="AV38" s="34">
        <v>50126</v>
      </c>
      <c r="AW38" s="35"/>
      <c r="AX38" s="34">
        <v>0</v>
      </c>
      <c r="AY38" s="35"/>
      <c r="AZ38" s="34">
        <v>4252</v>
      </c>
      <c r="BA38" s="35"/>
      <c r="BB38" s="34">
        <v>4252</v>
      </c>
      <c r="BC38" s="35"/>
      <c r="BD38" s="34">
        <v>7267</v>
      </c>
      <c r="BE38" s="35"/>
      <c r="BF38" s="34">
        <v>175</v>
      </c>
      <c r="BG38" s="35"/>
      <c r="BH38" s="35"/>
    </row>
    <row r="39" spans="1:60" s="239" customFormat="1">
      <c r="A39" s="236" t="s">
        <v>258</v>
      </c>
      <c r="B39" s="152"/>
      <c r="C39" s="152"/>
      <c r="D39" s="152"/>
      <c r="E39" s="152">
        <v>0</v>
      </c>
      <c r="F39" s="152"/>
      <c r="G39" s="152"/>
      <c r="H39" s="152"/>
      <c r="I39" s="152"/>
      <c r="J39" s="152"/>
      <c r="K39" s="152"/>
      <c r="L39" s="152"/>
      <c r="M39" s="152">
        <v>0</v>
      </c>
      <c r="N39" s="152"/>
      <c r="O39" s="152"/>
      <c r="P39" s="152"/>
      <c r="Q39" s="152"/>
      <c r="R39" s="152"/>
      <c r="S39" s="152"/>
      <c r="T39" s="237"/>
      <c r="U39" s="237"/>
      <c r="V39" s="152"/>
      <c r="W39" s="152"/>
      <c r="X39" s="152">
        <v>0</v>
      </c>
      <c r="Y39" s="152"/>
      <c r="Z39" s="152"/>
      <c r="AA39" s="152"/>
      <c r="AB39" s="152"/>
      <c r="AC39" s="152"/>
      <c r="AD39" s="152"/>
      <c r="AE39" s="152"/>
      <c r="AF39" s="152">
        <v>0</v>
      </c>
      <c r="AG39" s="152"/>
      <c r="AH39" s="152">
        <v>0</v>
      </c>
      <c r="AI39" s="152"/>
      <c r="AJ39" s="152">
        <v>0</v>
      </c>
      <c r="AK39" s="152"/>
      <c r="AL39" s="152">
        <v>0</v>
      </c>
      <c r="AM39" s="152"/>
      <c r="AN39" s="152">
        <v>0</v>
      </c>
      <c r="AO39" s="237"/>
      <c r="AP39" s="152">
        <v>0</v>
      </c>
      <c r="AQ39" s="237"/>
      <c r="AR39" s="152">
        <v>0</v>
      </c>
      <c r="AS39" s="237"/>
      <c r="AT39" s="152">
        <v>0</v>
      </c>
      <c r="AU39" s="152"/>
      <c r="AV39" s="152">
        <v>-700</v>
      </c>
      <c r="AW39" s="237"/>
      <c r="AX39" s="152">
        <v>0</v>
      </c>
      <c r="AY39" s="237"/>
      <c r="AZ39" s="152">
        <v>0</v>
      </c>
      <c r="BA39" s="237"/>
      <c r="BB39" s="152">
        <v>0</v>
      </c>
      <c r="BC39" s="237"/>
      <c r="BD39" s="152">
        <v>0</v>
      </c>
      <c r="BE39" s="237"/>
      <c r="BF39" s="152">
        <v>0</v>
      </c>
      <c r="BG39" s="237"/>
      <c r="BH39" s="237"/>
    </row>
    <row r="40" spans="1:60">
      <c r="A40" s="33" t="s">
        <v>145</v>
      </c>
      <c r="B40" s="152"/>
      <c r="C40" s="34">
        <v>91</v>
      </c>
      <c r="D40" s="152"/>
      <c r="E40" s="34">
        <v>91</v>
      </c>
      <c r="F40" s="152"/>
      <c r="G40" s="34">
        <v>0</v>
      </c>
      <c r="H40" s="152"/>
      <c r="I40" s="34">
        <v>0</v>
      </c>
      <c r="J40" s="152"/>
      <c r="K40" s="34">
        <v>0</v>
      </c>
      <c r="L40" s="152"/>
      <c r="M40" s="34">
        <v>0</v>
      </c>
      <c r="N40" s="152"/>
      <c r="O40" s="34">
        <v>0</v>
      </c>
      <c r="P40" s="152"/>
      <c r="Q40" s="34">
        <v>0</v>
      </c>
      <c r="R40" s="152"/>
      <c r="S40" s="34">
        <v>0</v>
      </c>
      <c r="T40" s="35"/>
      <c r="U40" s="35"/>
      <c r="V40" s="34">
        <v>91</v>
      </c>
      <c r="W40" s="152"/>
      <c r="X40" s="34">
        <v>91</v>
      </c>
      <c r="Y40" s="152"/>
      <c r="Z40" s="34">
        <v>0</v>
      </c>
      <c r="AA40" s="152"/>
      <c r="AB40" s="34">
        <v>0</v>
      </c>
      <c r="AC40" s="152"/>
      <c r="AD40" s="34">
        <v>0</v>
      </c>
      <c r="AE40" s="152"/>
      <c r="AF40" s="34">
        <v>0</v>
      </c>
      <c r="AG40" s="152"/>
      <c r="AH40" s="34">
        <v>0</v>
      </c>
      <c r="AI40" s="152"/>
      <c r="AJ40" s="34">
        <v>0</v>
      </c>
      <c r="AK40" s="152"/>
      <c r="AL40" s="34">
        <v>0</v>
      </c>
      <c r="AM40" s="152"/>
      <c r="AN40" s="34">
        <v>0</v>
      </c>
      <c r="AO40" s="35"/>
      <c r="AP40" s="34">
        <v>0</v>
      </c>
      <c r="AQ40" s="35"/>
      <c r="AR40" s="34">
        <v>0</v>
      </c>
      <c r="AS40" s="35"/>
      <c r="AT40" s="34">
        <v>0</v>
      </c>
      <c r="AU40" s="152"/>
      <c r="AV40" s="34">
        <v>0</v>
      </c>
      <c r="AW40" s="35"/>
      <c r="AX40" s="34">
        <v>0</v>
      </c>
      <c r="AY40" s="35"/>
      <c r="AZ40" s="34">
        <v>0</v>
      </c>
      <c r="BA40" s="35"/>
      <c r="BB40" s="34">
        <v>0</v>
      </c>
      <c r="BC40" s="35"/>
      <c r="BD40" s="34">
        <v>0</v>
      </c>
      <c r="BE40" s="35"/>
      <c r="BF40" s="34">
        <v>0</v>
      </c>
      <c r="BG40" s="35"/>
      <c r="BH40" s="35"/>
    </row>
    <row r="41" spans="1:60" s="239" customFormat="1">
      <c r="A41" s="236" t="s">
        <v>257</v>
      </c>
      <c r="B41" s="152"/>
      <c r="C41" s="152">
        <v>-423428</v>
      </c>
      <c r="D41" s="152"/>
      <c r="E41" s="152">
        <v>-423797</v>
      </c>
      <c r="F41" s="152"/>
      <c r="G41" s="152">
        <v>0</v>
      </c>
      <c r="H41" s="152"/>
      <c r="I41" s="152">
        <v>-4145</v>
      </c>
      <c r="J41" s="152"/>
      <c r="K41" s="152">
        <v>-6513</v>
      </c>
      <c r="L41" s="152"/>
      <c r="M41" s="152">
        <v>-34810</v>
      </c>
      <c r="N41" s="152"/>
      <c r="O41" s="152">
        <v>0</v>
      </c>
      <c r="P41" s="152"/>
      <c r="Q41" s="152">
        <v>-5000</v>
      </c>
      <c r="R41" s="152"/>
      <c r="S41" s="152">
        <v>-5000</v>
      </c>
      <c r="T41" s="237"/>
      <c r="U41" s="237"/>
      <c r="V41" s="152">
        <v>-423428</v>
      </c>
      <c r="W41" s="152"/>
      <c r="X41" s="152">
        <v>-423797</v>
      </c>
      <c r="Y41" s="152"/>
      <c r="Z41" s="152">
        <v>0</v>
      </c>
      <c r="AA41" s="152"/>
      <c r="AB41" s="152">
        <v>-4145</v>
      </c>
      <c r="AC41" s="152"/>
      <c r="AD41" s="152">
        <v>-6513</v>
      </c>
      <c r="AE41" s="152"/>
      <c r="AF41" s="152">
        <v>-34810</v>
      </c>
      <c r="AG41" s="152"/>
      <c r="AH41" s="152">
        <v>0</v>
      </c>
      <c r="AI41" s="152"/>
      <c r="AJ41" s="152">
        <v>-5000</v>
      </c>
      <c r="AK41" s="152"/>
      <c r="AL41" s="152">
        <v>-5000</v>
      </c>
      <c r="AM41" s="152"/>
      <c r="AN41" s="152">
        <v>-5000</v>
      </c>
      <c r="AO41" s="237"/>
      <c r="AP41" s="152">
        <v>-3500</v>
      </c>
      <c r="AQ41" s="237"/>
      <c r="AR41" s="152">
        <v>-3500</v>
      </c>
      <c r="AS41" s="237"/>
      <c r="AT41" s="152">
        <v>-12500</v>
      </c>
      <c r="AU41" s="152"/>
      <c r="AV41" s="152">
        <v>-12500</v>
      </c>
      <c r="AW41" s="237"/>
      <c r="AX41" s="152">
        <v>0</v>
      </c>
      <c r="AY41" s="237"/>
      <c r="AZ41" s="152">
        <v>0</v>
      </c>
      <c r="BA41" s="237"/>
      <c r="BB41" s="152">
        <v>0</v>
      </c>
      <c r="BC41" s="237"/>
      <c r="BD41" s="152">
        <v>0</v>
      </c>
      <c r="BE41" s="237"/>
      <c r="BF41" s="152">
        <v>0</v>
      </c>
      <c r="BG41" s="237"/>
      <c r="BH41" s="237"/>
    </row>
    <row r="42" spans="1:60">
      <c r="A42" s="38" t="s">
        <v>175</v>
      </c>
      <c r="B42" s="37"/>
      <c r="C42" s="39">
        <f>SUM(C34:C41)</f>
        <v>-440667</v>
      </c>
      <c r="D42" s="37"/>
      <c r="E42" s="39">
        <f>SUM(E34:E41)</f>
        <v>-452374</v>
      </c>
      <c r="F42" s="37"/>
      <c r="G42" s="39">
        <f>SUM(G34:G41)</f>
        <v>-8643</v>
      </c>
      <c r="H42" s="37"/>
      <c r="I42" s="39">
        <v>-19185</v>
      </c>
      <c r="J42" s="37"/>
      <c r="K42" s="39">
        <v>-28002</v>
      </c>
      <c r="L42" s="37"/>
      <c r="M42" s="39">
        <v>-66304</v>
      </c>
      <c r="N42" s="152"/>
      <c r="O42" s="39">
        <f>SUM(O34:O41)</f>
        <v>-13005</v>
      </c>
      <c r="P42" s="152"/>
      <c r="Q42" s="39">
        <f>SUM(Q34:Q41)</f>
        <v>-28499</v>
      </c>
      <c r="R42" s="152"/>
      <c r="S42" s="39">
        <f>SUM(S34:S41)</f>
        <v>-34815</v>
      </c>
      <c r="T42" s="35"/>
      <c r="U42" s="35"/>
      <c r="V42" s="39">
        <f>SUM(V34:V41)</f>
        <v>-432093</v>
      </c>
      <c r="W42" s="37"/>
      <c r="X42" s="39">
        <f>SUM(X34:X41)</f>
        <v>-441382</v>
      </c>
      <c r="Y42" s="37"/>
      <c r="Z42" s="39">
        <f>SUM(Z34:Z41)</f>
        <v>-7047</v>
      </c>
      <c r="AA42" s="37"/>
      <c r="AB42" s="39">
        <f>SUM(AB34:AB41)</f>
        <v>-15490</v>
      </c>
      <c r="AC42" s="37"/>
      <c r="AD42" s="39">
        <f>SUM(AD34:AD41)</f>
        <v>-22575</v>
      </c>
      <c r="AE42" s="37"/>
      <c r="AF42" s="39">
        <f>SUM(AF34:AF41)</f>
        <v>-58752</v>
      </c>
      <c r="AG42" s="152"/>
      <c r="AH42" s="39">
        <f>SUM(AH34:AH41)</f>
        <v>-7444</v>
      </c>
      <c r="AI42" s="152"/>
      <c r="AJ42" s="39">
        <f>SUM(AJ34:AJ41)</f>
        <v>-18059</v>
      </c>
      <c r="AK42" s="152"/>
      <c r="AL42" s="39">
        <f>SUM(AL34:AL41)</f>
        <v>-20511</v>
      </c>
      <c r="AM42" s="37"/>
      <c r="AN42" s="39">
        <f>SUM(AN34:AN41)</f>
        <v>-25182</v>
      </c>
      <c r="AO42" s="35"/>
      <c r="AP42" s="39">
        <f>SUM(AP34:AP41)</f>
        <v>29978</v>
      </c>
      <c r="AQ42" s="35"/>
      <c r="AR42" s="39">
        <v>26740</v>
      </c>
      <c r="AS42" s="35"/>
      <c r="AT42" s="39">
        <v>27745</v>
      </c>
      <c r="AU42" s="37"/>
      <c r="AV42" s="39">
        <f>SUM(AV34:AV41)</f>
        <v>21438</v>
      </c>
      <c r="AW42" s="35"/>
      <c r="AX42" s="39">
        <f>SUM(AX34:AX41)</f>
        <v>-2281</v>
      </c>
      <c r="AY42" s="35"/>
      <c r="AZ42" s="39">
        <f>SUM(AZ34:AZ41)</f>
        <v>-66</v>
      </c>
      <c r="BA42" s="35"/>
      <c r="BB42" s="39">
        <f>SUM(BB34:BB41)</f>
        <v>-3649</v>
      </c>
      <c r="BC42" s="35"/>
      <c r="BD42" s="39">
        <f>SUM(BD34:BD41)</f>
        <v>-9261</v>
      </c>
      <c r="BE42" s="35"/>
      <c r="BF42" s="39">
        <f>SUM(BF34:BF41)</f>
        <v>-8407</v>
      </c>
      <c r="BG42" s="35"/>
      <c r="BH42" s="40"/>
    </row>
    <row r="43" spans="1:60" ht="9.75" customHeight="1" outlineLevel="1">
      <c r="A43" s="36"/>
      <c r="B43" s="152"/>
      <c r="C43" s="152"/>
      <c r="D43" s="152"/>
      <c r="E43" s="152"/>
      <c r="F43" s="152"/>
      <c r="G43" s="152"/>
      <c r="H43" s="152"/>
      <c r="I43" s="152"/>
      <c r="J43" s="152"/>
      <c r="K43" s="152"/>
      <c r="L43" s="152"/>
      <c r="M43" s="152"/>
      <c r="N43" s="152"/>
      <c r="O43" s="152"/>
      <c r="P43" s="152"/>
      <c r="Q43" s="152"/>
      <c r="R43" s="152"/>
      <c r="S43" s="152"/>
      <c r="T43" s="35"/>
      <c r="U43" s="35"/>
      <c r="V43" s="152"/>
      <c r="W43" s="152"/>
      <c r="X43" s="152"/>
      <c r="Y43" s="152"/>
      <c r="Z43" s="152" t="s">
        <v>98</v>
      </c>
      <c r="AA43" s="152"/>
      <c r="AB43" s="152" t="s">
        <v>98</v>
      </c>
      <c r="AC43" s="152"/>
      <c r="AD43" s="152" t="s">
        <v>98</v>
      </c>
      <c r="AE43" s="152"/>
      <c r="AF43" s="152"/>
      <c r="AG43" s="152"/>
      <c r="AH43" s="152" t="s">
        <v>98</v>
      </c>
      <c r="AI43" s="152"/>
      <c r="AJ43" s="180" t="s">
        <v>98</v>
      </c>
      <c r="AK43" s="152"/>
      <c r="AL43" s="152" t="s">
        <v>98</v>
      </c>
      <c r="AM43" s="152"/>
      <c r="AN43" s="152"/>
      <c r="AO43" s="35"/>
      <c r="AP43" s="152" t="s">
        <v>98</v>
      </c>
      <c r="AQ43" s="35"/>
      <c r="AR43" s="152"/>
      <c r="AS43" s="35"/>
      <c r="AT43" s="152"/>
      <c r="AU43" s="152"/>
      <c r="AV43" s="152"/>
      <c r="AW43" s="35"/>
      <c r="AX43" s="152"/>
      <c r="AY43" s="35"/>
      <c r="AZ43" s="152"/>
      <c r="BA43" s="35"/>
      <c r="BB43" s="152"/>
      <c r="BC43" s="35"/>
      <c r="BD43" s="152"/>
      <c r="BE43" s="35"/>
      <c r="BF43" s="152"/>
      <c r="BG43" s="35"/>
      <c r="BH43" s="41"/>
    </row>
    <row r="44" spans="1:60" outlineLevel="1">
      <c r="A44" s="38" t="s">
        <v>87</v>
      </c>
      <c r="B44" s="152"/>
      <c r="C44" s="34"/>
      <c r="D44" s="152"/>
      <c r="E44" s="34"/>
      <c r="F44" s="152"/>
      <c r="G44" s="34"/>
      <c r="H44" s="152"/>
      <c r="I44" s="34"/>
      <c r="J44" s="152"/>
      <c r="K44" s="34"/>
      <c r="L44" s="152"/>
      <c r="M44" s="34"/>
      <c r="N44" s="152"/>
      <c r="O44" s="34"/>
      <c r="P44" s="152"/>
      <c r="Q44" s="34"/>
      <c r="R44" s="152"/>
      <c r="S44" s="34"/>
      <c r="T44" s="35"/>
      <c r="U44" s="35"/>
      <c r="V44" s="34"/>
      <c r="W44" s="152"/>
      <c r="X44" s="34"/>
      <c r="Y44" s="152"/>
      <c r="Z44" s="34"/>
      <c r="AA44" s="152"/>
      <c r="AB44" s="34"/>
      <c r="AC44" s="152"/>
      <c r="AD44" s="34"/>
      <c r="AE44" s="152"/>
      <c r="AF44" s="34" t="s">
        <v>98</v>
      </c>
      <c r="AG44" s="152"/>
      <c r="AH44" s="34"/>
      <c r="AI44" s="152"/>
      <c r="AJ44" s="209"/>
      <c r="AK44" s="152"/>
      <c r="AL44" s="34"/>
      <c r="AM44" s="152"/>
      <c r="AN44" s="34" t="s">
        <v>98</v>
      </c>
      <c r="AO44" s="35"/>
      <c r="AP44" s="34"/>
      <c r="AQ44" s="35"/>
      <c r="AR44" s="34"/>
      <c r="AS44" s="35"/>
      <c r="AT44" s="34"/>
      <c r="AU44" s="152"/>
      <c r="AV44" s="34" t="s">
        <v>98</v>
      </c>
      <c r="AW44" s="35"/>
      <c r="AX44" s="34"/>
      <c r="AY44" s="35"/>
      <c r="AZ44" s="34"/>
      <c r="BA44" s="35"/>
      <c r="BB44" s="34"/>
      <c r="BC44" s="35"/>
      <c r="BD44" s="34"/>
      <c r="BE44" s="35"/>
      <c r="BF44" s="34"/>
      <c r="BG44" s="35"/>
      <c r="BH44" s="41"/>
    </row>
    <row r="45" spans="1:60" outlineLevel="1">
      <c r="A45" s="36" t="s">
        <v>286</v>
      </c>
      <c r="B45" s="152"/>
      <c r="C45" s="152">
        <v>-210</v>
      </c>
      <c r="D45" s="152"/>
      <c r="E45" s="152">
        <v>-210</v>
      </c>
      <c r="F45" s="152"/>
      <c r="G45" s="152">
        <v>0</v>
      </c>
      <c r="H45" s="152"/>
      <c r="I45" s="152">
        <v>0</v>
      </c>
      <c r="J45" s="152"/>
      <c r="K45" s="152">
        <v>0</v>
      </c>
      <c r="L45" s="152"/>
      <c r="M45" s="152">
        <v>0</v>
      </c>
      <c r="N45" s="152"/>
      <c r="O45" s="152">
        <v>0</v>
      </c>
      <c r="P45" s="152"/>
      <c r="Q45" s="152">
        <v>0</v>
      </c>
      <c r="R45" s="152"/>
      <c r="S45" s="152">
        <v>0</v>
      </c>
      <c r="T45" s="35"/>
      <c r="U45" s="35"/>
      <c r="V45" s="152">
        <v>-210</v>
      </c>
      <c r="W45" s="152"/>
      <c r="X45" s="152">
        <v>-210</v>
      </c>
      <c r="Y45" s="152"/>
      <c r="Z45" s="152">
        <v>0</v>
      </c>
      <c r="AA45" s="152"/>
      <c r="AB45" s="152">
        <v>0</v>
      </c>
      <c r="AC45" s="152"/>
      <c r="AD45" s="152">
        <v>0</v>
      </c>
      <c r="AE45" s="152"/>
      <c r="AF45" s="152">
        <v>0</v>
      </c>
      <c r="AG45" s="152"/>
      <c r="AH45" s="152">
        <v>0</v>
      </c>
      <c r="AI45" s="152"/>
      <c r="AJ45" s="180">
        <v>0</v>
      </c>
      <c r="AK45" s="152"/>
      <c r="AL45" s="152">
        <v>0</v>
      </c>
      <c r="AM45" s="152"/>
      <c r="AN45" s="152">
        <v>0</v>
      </c>
      <c r="AO45" s="35"/>
      <c r="AP45" s="152">
        <v>0</v>
      </c>
      <c r="AQ45" s="35"/>
      <c r="AR45" s="152">
        <v>0</v>
      </c>
      <c r="AS45" s="35"/>
      <c r="AT45" s="152">
        <v>0</v>
      </c>
      <c r="AU45" s="152"/>
      <c r="AV45" s="152">
        <v>0</v>
      </c>
      <c r="AW45" s="35"/>
      <c r="AX45" s="152">
        <v>0</v>
      </c>
      <c r="AY45" s="35"/>
      <c r="AZ45" s="152">
        <v>0</v>
      </c>
      <c r="BA45" s="35"/>
      <c r="BB45" s="152">
        <v>0</v>
      </c>
      <c r="BC45" s="35"/>
      <c r="BD45" s="152">
        <v>0</v>
      </c>
      <c r="BE45" s="35"/>
      <c r="BF45" s="152">
        <v>0</v>
      </c>
      <c r="BG45" s="35"/>
      <c r="BH45" s="41"/>
    </row>
    <row r="46" spans="1:60" outlineLevel="1">
      <c r="A46" s="33" t="s">
        <v>287</v>
      </c>
      <c r="B46" s="152"/>
      <c r="C46" s="34">
        <v>35512</v>
      </c>
      <c r="D46" s="152"/>
      <c r="E46" s="34">
        <v>35512</v>
      </c>
      <c r="F46" s="152"/>
      <c r="G46" s="34">
        <v>0</v>
      </c>
      <c r="H46" s="152"/>
      <c r="I46" s="34">
        <v>0</v>
      </c>
      <c r="J46" s="152"/>
      <c r="K46" s="34">
        <v>1067</v>
      </c>
      <c r="L46" s="152"/>
      <c r="M46" s="34">
        <v>1067</v>
      </c>
      <c r="N46" s="152"/>
      <c r="O46" s="34">
        <v>0</v>
      </c>
      <c r="P46" s="152"/>
      <c r="Q46" s="34">
        <v>355</v>
      </c>
      <c r="R46" s="152"/>
      <c r="S46" s="34">
        <v>355</v>
      </c>
      <c r="T46" s="35"/>
      <c r="U46" s="35"/>
      <c r="V46" s="34">
        <v>0</v>
      </c>
      <c r="W46" s="152"/>
      <c r="X46" s="34">
        <v>0</v>
      </c>
      <c r="Y46" s="152"/>
      <c r="Z46" s="34">
        <v>0</v>
      </c>
      <c r="AA46" s="152"/>
      <c r="AB46" s="34">
        <v>0</v>
      </c>
      <c r="AC46" s="152"/>
      <c r="AD46" s="34">
        <v>0</v>
      </c>
      <c r="AE46" s="152"/>
      <c r="AF46" s="34">
        <v>0</v>
      </c>
      <c r="AG46" s="152"/>
      <c r="AH46" s="34">
        <v>0</v>
      </c>
      <c r="AI46" s="152"/>
      <c r="AJ46" s="209">
        <v>0</v>
      </c>
      <c r="AK46" s="152"/>
      <c r="AL46" s="34">
        <v>0</v>
      </c>
      <c r="AM46" s="152"/>
      <c r="AN46" s="34">
        <v>0</v>
      </c>
      <c r="AO46" s="35"/>
      <c r="AP46" s="34">
        <v>0</v>
      </c>
      <c r="AQ46" s="35"/>
      <c r="AR46" s="34">
        <v>0</v>
      </c>
      <c r="AS46" s="35"/>
      <c r="AT46" s="34">
        <v>0</v>
      </c>
      <c r="AU46" s="152"/>
      <c r="AV46" s="34">
        <v>0</v>
      </c>
      <c r="AW46" s="35"/>
      <c r="AX46" s="34">
        <v>0</v>
      </c>
      <c r="AY46" s="35"/>
      <c r="AZ46" s="34">
        <v>0</v>
      </c>
      <c r="BA46" s="35"/>
      <c r="BB46" s="34">
        <v>0</v>
      </c>
      <c r="BC46" s="35"/>
      <c r="BD46" s="34">
        <v>0</v>
      </c>
      <c r="BE46" s="35"/>
      <c r="BF46" s="34">
        <v>0</v>
      </c>
      <c r="BG46" s="35"/>
      <c r="BH46" s="41"/>
    </row>
    <row r="47" spans="1:60" outlineLevel="1">
      <c r="A47" s="36" t="s">
        <v>288</v>
      </c>
      <c r="B47" s="152"/>
      <c r="C47" s="152">
        <v>204417</v>
      </c>
      <c r="D47" s="152"/>
      <c r="E47" s="152">
        <v>204417</v>
      </c>
      <c r="F47" s="152"/>
      <c r="G47" s="152">
        <v>0</v>
      </c>
      <c r="H47" s="152"/>
      <c r="I47" s="152">
        <v>0</v>
      </c>
      <c r="J47" s="152"/>
      <c r="K47" s="152">
        <v>0</v>
      </c>
      <c r="L47" s="152"/>
      <c r="M47" s="152">
        <v>0</v>
      </c>
      <c r="N47" s="152"/>
      <c r="O47" s="152">
        <v>0</v>
      </c>
      <c r="P47" s="152"/>
      <c r="Q47" s="152">
        <v>0</v>
      </c>
      <c r="R47" s="152"/>
      <c r="S47" s="152">
        <v>0</v>
      </c>
      <c r="T47" s="35"/>
      <c r="U47" s="35"/>
      <c r="V47" s="152">
        <v>204417</v>
      </c>
      <c r="W47" s="152"/>
      <c r="X47" s="152">
        <v>204417</v>
      </c>
      <c r="Y47" s="152"/>
      <c r="Z47" s="152">
        <v>0</v>
      </c>
      <c r="AA47" s="152"/>
      <c r="AB47" s="152">
        <v>0</v>
      </c>
      <c r="AC47" s="152"/>
      <c r="AD47" s="152">
        <v>0</v>
      </c>
      <c r="AE47" s="152"/>
      <c r="AF47" s="152">
        <v>0</v>
      </c>
      <c r="AG47" s="152"/>
      <c r="AH47" s="152">
        <v>0</v>
      </c>
      <c r="AI47" s="152"/>
      <c r="AJ47" s="180">
        <v>0</v>
      </c>
      <c r="AK47" s="152"/>
      <c r="AL47" s="152">
        <v>0</v>
      </c>
      <c r="AM47" s="152"/>
      <c r="AN47" s="152">
        <v>0</v>
      </c>
      <c r="AO47" s="35"/>
      <c r="AP47" s="152">
        <v>0</v>
      </c>
      <c r="AQ47" s="35"/>
      <c r="AR47" s="152">
        <v>0</v>
      </c>
      <c r="AS47" s="35"/>
      <c r="AT47" s="152">
        <v>0</v>
      </c>
      <c r="AU47" s="152"/>
      <c r="AV47" s="152">
        <v>0</v>
      </c>
      <c r="AW47" s="35"/>
      <c r="AX47" s="152">
        <v>25065</v>
      </c>
      <c r="AY47" s="35"/>
      <c r="AZ47" s="152">
        <f>25065+18118</f>
        <v>43183</v>
      </c>
      <c r="BA47" s="35"/>
      <c r="BB47" s="152">
        <f>25065+249169</f>
        <v>274234</v>
      </c>
      <c r="BC47" s="35"/>
      <c r="BD47" s="152">
        <f>25065+379963</f>
        <v>405028</v>
      </c>
      <c r="BE47" s="35"/>
      <c r="BF47" s="152">
        <v>119196</v>
      </c>
      <c r="BG47" s="35"/>
      <c r="BH47" s="41"/>
    </row>
    <row r="48" spans="1:60" outlineLevel="1">
      <c r="A48" s="33" t="s">
        <v>289</v>
      </c>
      <c r="B48" s="152"/>
      <c r="C48" s="34">
        <v>27031</v>
      </c>
      <c r="D48" s="152"/>
      <c r="E48" s="34">
        <v>27031</v>
      </c>
      <c r="F48" s="152"/>
      <c r="G48" s="34">
        <v>0</v>
      </c>
      <c r="H48" s="152"/>
      <c r="I48" s="34">
        <v>0</v>
      </c>
      <c r="J48" s="152"/>
      <c r="K48" s="34">
        <v>0</v>
      </c>
      <c r="L48" s="152"/>
      <c r="M48" s="34">
        <v>0</v>
      </c>
      <c r="N48" s="152"/>
      <c r="O48" s="34">
        <v>0</v>
      </c>
      <c r="P48" s="152"/>
      <c r="Q48" s="34">
        <v>0</v>
      </c>
      <c r="R48" s="152"/>
      <c r="S48" s="34">
        <v>0</v>
      </c>
      <c r="T48" s="35"/>
      <c r="U48" s="35"/>
      <c r="V48" s="34">
        <v>22333</v>
      </c>
      <c r="W48" s="152"/>
      <c r="X48" s="34">
        <v>22333</v>
      </c>
      <c r="Y48" s="152"/>
      <c r="Z48" s="34">
        <v>0</v>
      </c>
      <c r="AA48" s="152"/>
      <c r="AB48" s="34">
        <v>0</v>
      </c>
      <c r="AC48" s="152"/>
      <c r="AD48" s="34">
        <v>0</v>
      </c>
      <c r="AE48" s="152"/>
      <c r="AF48" s="34">
        <v>0</v>
      </c>
      <c r="AG48" s="152"/>
      <c r="AH48" s="34">
        <v>0</v>
      </c>
      <c r="AI48" s="152"/>
      <c r="AJ48" s="209">
        <v>0</v>
      </c>
      <c r="AK48" s="152"/>
      <c r="AL48" s="34">
        <v>0</v>
      </c>
      <c r="AM48" s="152"/>
      <c r="AN48" s="34">
        <v>0</v>
      </c>
      <c r="AO48" s="35"/>
      <c r="AP48" s="34">
        <v>0</v>
      </c>
      <c r="AQ48" s="35"/>
      <c r="AR48" s="34">
        <v>0</v>
      </c>
      <c r="AS48" s="35"/>
      <c r="AT48" s="34">
        <v>0</v>
      </c>
      <c r="AU48" s="152"/>
      <c r="AV48" s="34">
        <v>0</v>
      </c>
      <c r="AW48" s="35"/>
      <c r="AX48" s="34">
        <v>0</v>
      </c>
      <c r="AY48" s="35"/>
      <c r="AZ48" s="34">
        <v>0</v>
      </c>
      <c r="BA48" s="35"/>
      <c r="BB48" s="34">
        <v>0</v>
      </c>
      <c r="BC48" s="35"/>
      <c r="BD48" s="34">
        <v>0</v>
      </c>
      <c r="BE48" s="35"/>
      <c r="BF48" s="34">
        <v>0</v>
      </c>
      <c r="BG48" s="35"/>
      <c r="BH48" s="41"/>
    </row>
    <row r="49" spans="1:60" outlineLevel="1">
      <c r="A49" s="36" t="s">
        <v>290</v>
      </c>
      <c r="B49" s="152"/>
      <c r="C49" s="152">
        <v>0</v>
      </c>
      <c r="D49" s="152"/>
      <c r="E49" s="152">
        <v>-249</v>
      </c>
      <c r="F49" s="152"/>
      <c r="G49" s="152">
        <v>0</v>
      </c>
      <c r="H49" s="152"/>
      <c r="I49" s="152">
        <v>-3479</v>
      </c>
      <c r="J49" s="152"/>
      <c r="K49" s="152">
        <v>-4899</v>
      </c>
      <c r="L49" s="152"/>
      <c r="M49" s="152">
        <v>-7221</v>
      </c>
      <c r="N49" s="152"/>
      <c r="O49" s="152">
        <v>-2872</v>
      </c>
      <c r="P49" s="152"/>
      <c r="Q49" s="152">
        <v>-3480</v>
      </c>
      <c r="R49" s="152"/>
      <c r="S49" s="152">
        <v>-3480</v>
      </c>
      <c r="T49" s="35"/>
      <c r="U49" s="35"/>
      <c r="V49" s="152">
        <v>0</v>
      </c>
      <c r="W49" s="152"/>
      <c r="X49" s="152">
        <v>-249</v>
      </c>
      <c r="Y49" s="152"/>
      <c r="Z49" s="152">
        <v>0</v>
      </c>
      <c r="AA49" s="152"/>
      <c r="AB49" s="152">
        <v>-3479</v>
      </c>
      <c r="AC49" s="152"/>
      <c r="AD49" s="152">
        <v>-4899</v>
      </c>
      <c r="AE49" s="152"/>
      <c r="AF49" s="152">
        <v>-7221</v>
      </c>
      <c r="AG49" s="152"/>
      <c r="AH49" s="152">
        <v>-2872</v>
      </c>
      <c r="AI49" s="152"/>
      <c r="AJ49" s="180">
        <v>-3480</v>
      </c>
      <c r="AK49" s="152"/>
      <c r="AL49" s="152">
        <v>-3480</v>
      </c>
      <c r="AM49" s="152"/>
      <c r="AN49" s="152">
        <v>-3480</v>
      </c>
      <c r="AO49" s="35"/>
      <c r="AP49" s="152">
        <v>0</v>
      </c>
      <c r="AQ49" s="35"/>
      <c r="AR49" s="152">
        <v>0</v>
      </c>
      <c r="AS49" s="35"/>
      <c r="AT49" s="152">
        <v>0</v>
      </c>
      <c r="AU49" s="152"/>
      <c r="AV49" s="152"/>
      <c r="AW49" s="35"/>
      <c r="AX49" s="152">
        <v>0</v>
      </c>
      <c r="AY49" s="35"/>
      <c r="AZ49" s="152">
        <v>0</v>
      </c>
      <c r="BA49" s="35"/>
      <c r="BB49" s="152">
        <v>0</v>
      </c>
      <c r="BC49" s="35"/>
      <c r="BD49" s="152">
        <v>0</v>
      </c>
      <c r="BE49" s="35"/>
      <c r="BF49" s="152">
        <v>0</v>
      </c>
      <c r="BG49" s="35"/>
      <c r="BH49" s="41"/>
    </row>
    <row r="50" spans="1:60" outlineLevel="1">
      <c r="A50" s="33" t="s">
        <v>291</v>
      </c>
      <c r="B50" s="152"/>
      <c r="C50" s="34">
        <v>3040</v>
      </c>
      <c r="D50" s="152"/>
      <c r="E50" s="34">
        <v>3116</v>
      </c>
      <c r="F50" s="152"/>
      <c r="G50" s="34">
        <v>1863</v>
      </c>
      <c r="H50" s="152"/>
      <c r="I50" s="34">
        <v>2152</v>
      </c>
      <c r="J50" s="152"/>
      <c r="K50" s="34">
        <v>3068</v>
      </c>
      <c r="L50" s="152"/>
      <c r="M50" s="34">
        <v>11557</v>
      </c>
      <c r="N50" s="152"/>
      <c r="O50" s="34">
        <v>566</v>
      </c>
      <c r="P50" s="152"/>
      <c r="Q50" s="34">
        <v>1544</v>
      </c>
      <c r="R50" s="152"/>
      <c r="S50" s="34">
        <v>1728</v>
      </c>
      <c r="T50" s="35"/>
      <c r="U50" s="35"/>
      <c r="V50" s="34">
        <v>3040</v>
      </c>
      <c r="W50" s="152"/>
      <c r="X50" s="34">
        <v>3116</v>
      </c>
      <c r="Y50" s="152"/>
      <c r="Z50" s="34">
        <v>1863</v>
      </c>
      <c r="AA50" s="152"/>
      <c r="AB50" s="34">
        <v>2152</v>
      </c>
      <c r="AC50" s="152"/>
      <c r="AD50" s="34">
        <v>3068</v>
      </c>
      <c r="AE50" s="152"/>
      <c r="AF50" s="34">
        <v>11557</v>
      </c>
      <c r="AG50" s="152"/>
      <c r="AH50" s="34">
        <v>6904</v>
      </c>
      <c r="AI50" s="152"/>
      <c r="AJ50" s="209">
        <v>14092</v>
      </c>
      <c r="AK50" s="152"/>
      <c r="AL50" s="34">
        <v>21530</v>
      </c>
      <c r="AM50" s="152"/>
      <c r="AN50" s="34">
        <v>39153</v>
      </c>
      <c r="AO50" s="35"/>
      <c r="AP50" s="34">
        <v>11241</v>
      </c>
      <c r="AQ50" s="35"/>
      <c r="AR50" s="34">
        <v>23248</v>
      </c>
      <c r="AS50" s="35"/>
      <c r="AT50" s="34">
        <v>28626</v>
      </c>
      <c r="AU50" s="152"/>
      <c r="AV50" s="34">
        <v>29260</v>
      </c>
      <c r="AW50" s="35"/>
      <c r="AX50" s="34">
        <v>1959</v>
      </c>
      <c r="AY50" s="35"/>
      <c r="AZ50" s="34">
        <v>4776</v>
      </c>
      <c r="BA50" s="35"/>
      <c r="BB50" s="34">
        <v>8537</v>
      </c>
      <c r="BC50" s="35"/>
      <c r="BD50" s="34">
        <v>126352</v>
      </c>
      <c r="BE50" s="35"/>
      <c r="BF50" s="34">
        <v>1865</v>
      </c>
      <c r="BG50" s="35"/>
      <c r="BH50" s="41"/>
    </row>
    <row r="51" spans="1:60" ht="30" outlineLevel="1">
      <c r="A51" s="36" t="s">
        <v>292</v>
      </c>
      <c r="B51" s="152"/>
      <c r="C51" s="152">
        <v>0</v>
      </c>
      <c r="D51" s="152"/>
      <c r="E51" s="152">
        <v>0</v>
      </c>
      <c r="F51" s="152"/>
      <c r="G51" s="152">
        <v>0</v>
      </c>
      <c r="H51" s="152"/>
      <c r="I51" s="152">
        <v>0</v>
      </c>
      <c r="J51" s="152"/>
      <c r="K51" s="152">
        <v>0</v>
      </c>
      <c r="L51" s="152"/>
      <c r="M51" s="152">
        <v>0</v>
      </c>
      <c r="N51" s="152"/>
      <c r="O51" s="152">
        <v>1118</v>
      </c>
      <c r="P51" s="152"/>
      <c r="Q51" s="152">
        <v>2426</v>
      </c>
      <c r="R51" s="152"/>
      <c r="S51" s="152">
        <v>-494</v>
      </c>
      <c r="T51" s="35"/>
      <c r="U51" s="35"/>
      <c r="V51" s="152">
        <v>0</v>
      </c>
      <c r="W51" s="152"/>
      <c r="X51" s="152">
        <v>0</v>
      </c>
      <c r="Y51" s="152"/>
      <c r="Z51" s="152">
        <v>0</v>
      </c>
      <c r="AA51" s="152"/>
      <c r="AB51" s="152">
        <v>0</v>
      </c>
      <c r="AC51" s="152"/>
      <c r="AD51" s="152">
        <v>0</v>
      </c>
      <c r="AE51" s="152"/>
      <c r="AF51" s="152">
        <v>0</v>
      </c>
      <c r="AG51" s="152"/>
      <c r="AH51" s="152">
        <v>1118</v>
      </c>
      <c r="AI51" s="152"/>
      <c r="AJ51" s="180">
        <v>2426</v>
      </c>
      <c r="AK51" s="152"/>
      <c r="AL51" s="152">
        <v>-494</v>
      </c>
      <c r="AM51" s="152"/>
      <c r="AN51" s="152">
        <v>3307</v>
      </c>
      <c r="AO51" s="35"/>
      <c r="AP51" s="152">
        <v>108549</v>
      </c>
      <c r="AQ51" s="35"/>
      <c r="AR51" s="152">
        <v>83837</v>
      </c>
      <c r="AS51" s="35"/>
      <c r="AT51" s="152">
        <v>82665</v>
      </c>
      <c r="AU51" s="152"/>
      <c r="AV51" s="152">
        <v>93832</v>
      </c>
      <c r="AW51" s="35"/>
      <c r="AX51" s="152">
        <v>899</v>
      </c>
      <c r="AY51" s="35"/>
      <c r="AZ51" s="152">
        <v>-2702</v>
      </c>
      <c r="BA51" s="35"/>
      <c r="BB51" s="152">
        <f>102141-105112</f>
        <v>-2971</v>
      </c>
      <c r="BC51" s="35"/>
      <c r="BD51" s="152">
        <f>142501-144965</f>
        <v>-2464</v>
      </c>
      <c r="BE51" s="35"/>
      <c r="BF51" s="152">
        <f>35837-34144</f>
        <v>1693</v>
      </c>
      <c r="BG51" s="35"/>
      <c r="BH51" s="41"/>
    </row>
    <row r="52" spans="1:60" outlineLevel="1">
      <c r="A52" s="33" t="s">
        <v>293</v>
      </c>
      <c r="B52" s="152"/>
      <c r="C52" s="34">
        <v>0</v>
      </c>
      <c r="D52" s="152"/>
      <c r="E52" s="34">
        <v>0</v>
      </c>
      <c r="F52" s="152"/>
      <c r="G52" s="34">
        <v>0</v>
      </c>
      <c r="H52" s="152"/>
      <c r="I52" s="34">
        <v>0</v>
      </c>
      <c r="J52" s="152"/>
      <c r="K52" s="34">
        <v>0</v>
      </c>
      <c r="L52" s="152"/>
      <c r="M52" s="34">
        <v>0</v>
      </c>
      <c r="N52" s="152"/>
      <c r="O52" s="34">
        <v>0</v>
      </c>
      <c r="P52" s="152"/>
      <c r="Q52" s="34">
        <v>0</v>
      </c>
      <c r="R52" s="152"/>
      <c r="S52" s="34">
        <v>-223</v>
      </c>
      <c r="T52" s="35"/>
      <c r="U52" s="35"/>
      <c r="V52" s="34">
        <v>0</v>
      </c>
      <c r="W52" s="152"/>
      <c r="X52" s="34">
        <v>0</v>
      </c>
      <c r="Y52" s="152"/>
      <c r="Z52" s="34">
        <v>0</v>
      </c>
      <c r="AA52" s="152"/>
      <c r="AB52" s="34">
        <v>0</v>
      </c>
      <c r="AC52" s="152"/>
      <c r="AD52" s="34">
        <v>0</v>
      </c>
      <c r="AE52" s="152"/>
      <c r="AF52" s="34">
        <v>0</v>
      </c>
      <c r="AG52" s="152"/>
      <c r="AH52" s="34">
        <v>0</v>
      </c>
      <c r="AI52" s="152"/>
      <c r="AJ52" s="209">
        <v>0</v>
      </c>
      <c r="AK52" s="152"/>
      <c r="AL52" s="34">
        <v>-223</v>
      </c>
      <c r="AM52" s="152"/>
      <c r="AN52" s="34">
        <v>-223</v>
      </c>
      <c r="AO52" s="35"/>
      <c r="AP52" s="34">
        <v>0</v>
      </c>
      <c r="AQ52" s="35"/>
      <c r="AR52" s="34">
        <v>0</v>
      </c>
      <c r="AS52" s="35"/>
      <c r="AT52" s="34">
        <v>0</v>
      </c>
      <c r="AU52" s="152"/>
      <c r="AV52" s="34">
        <v>-7</v>
      </c>
      <c r="AW52" s="35"/>
      <c r="AX52" s="34">
        <v>0</v>
      </c>
      <c r="AY52" s="35"/>
      <c r="AZ52" s="34">
        <v>0</v>
      </c>
      <c r="BA52" s="35"/>
      <c r="BB52" s="34">
        <v>0</v>
      </c>
      <c r="BC52" s="35"/>
      <c r="BD52" s="34">
        <v>0</v>
      </c>
      <c r="BE52" s="35"/>
      <c r="BF52" s="34">
        <v>-195</v>
      </c>
      <c r="BG52" s="35"/>
      <c r="BH52" s="41"/>
    </row>
    <row r="53" spans="1:60" outlineLevel="1">
      <c r="A53" s="36" t="s">
        <v>312</v>
      </c>
      <c r="B53" s="152"/>
      <c r="C53" s="152">
        <v>20548</v>
      </c>
      <c r="D53" s="152"/>
      <c r="E53" s="152">
        <v>20548</v>
      </c>
      <c r="F53" s="152"/>
      <c r="G53" s="152">
        <v>0</v>
      </c>
      <c r="H53" s="152"/>
      <c r="I53" s="152">
        <v>0</v>
      </c>
      <c r="J53" s="152"/>
      <c r="K53" s="152">
        <v>0</v>
      </c>
      <c r="L53" s="152"/>
      <c r="M53" s="152">
        <v>0</v>
      </c>
      <c r="N53" s="152"/>
      <c r="O53" s="152">
        <v>0</v>
      </c>
      <c r="P53" s="152"/>
      <c r="Q53" s="152">
        <v>0</v>
      </c>
      <c r="R53" s="152"/>
      <c r="S53" s="152"/>
      <c r="T53" s="35"/>
      <c r="U53" s="35"/>
      <c r="V53" s="152">
        <v>20548</v>
      </c>
      <c r="W53" s="152"/>
      <c r="X53" s="152">
        <v>20548</v>
      </c>
      <c r="Y53" s="152"/>
      <c r="Z53" s="152">
        <v>0</v>
      </c>
      <c r="AA53" s="152"/>
      <c r="AB53" s="152">
        <v>0</v>
      </c>
      <c r="AC53" s="152"/>
      <c r="AD53" s="152">
        <v>0</v>
      </c>
      <c r="AE53" s="152"/>
      <c r="AF53" s="152">
        <v>0</v>
      </c>
      <c r="AG53" s="152"/>
      <c r="AH53" s="152">
        <v>0</v>
      </c>
      <c r="AI53" s="152"/>
      <c r="AJ53" s="180">
        <v>0</v>
      </c>
      <c r="AK53" s="152"/>
      <c r="AL53" s="152">
        <v>0</v>
      </c>
      <c r="AM53" s="152"/>
      <c r="AN53" s="152">
        <v>0</v>
      </c>
      <c r="AO53" s="35"/>
      <c r="AP53" s="152">
        <v>0</v>
      </c>
      <c r="AQ53" s="35"/>
      <c r="AR53" s="152">
        <v>0</v>
      </c>
      <c r="AS53" s="35"/>
      <c r="AT53" s="152">
        <v>0</v>
      </c>
      <c r="AU53" s="152"/>
      <c r="AV53" s="152">
        <v>0</v>
      </c>
      <c r="AW53" s="35"/>
      <c r="AX53" s="152">
        <v>0</v>
      </c>
      <c r="AY53" s="35"/>
      <c r="AZ53" s="152">
        <v>0</v>
      </c>
      <c r="BA53" s="35"/>
      <c r="BB53" s="152">
        <v>0</v>
      </c>
      <c r="BC53" s="35"/>
      <c r="BD53" s="152">
        <v>269</v>
      </c>
      <c r="BE53" s="35"/>
      <c r="BF53" s="152"/>
      <c r="BG53" s="35"/>
      <c r="BH53" s="41"/>
    </row>
    <row r="54" spans="1:60" outlineLevel="1">
      <c r="A54" s="33" t="s">
        <v>294</v>
      </c>
      <c r="B54" s="152"/>
      <c r="C54" s="34">
        <v>1320500</v>
      </c>
      <c r="D54" s="152"/>
      <c r="E54" s="34">
        <v>1320500</v>
      </c>
      <c r="F54" s="152"/>
      <c r="G54" s="34">
        <v>0</v>
      </c>
      <c r="H54" s="152"/>
      <c r="I54" s="34">
        <v>0</v>
      </c>
      <c r="J54" s="152"/>
      <c r="K54" s="34">
        <v>30000</v>
      </c>
      <c r="L54" s="152"/>
      <c r="M54" s="34">
        <v>30000</v>
      </c>
      <c r="N54" s="152"/>
      <c r="O54" s="34">
        <v>0</v>
      </c>
      <c r="P54" s="152"/>
      <c r="Q54" s="34">
        <v>29850</v>
      </c>
      <c r="R54" s="152"/>
      <c r="S54" s="34">
        <v>29850</v>
      </c>
      <c r="T54" s="35"/>
      <c r="U54" s="35"/>
      <c r="V54" s="34">
        <v>343000</v>
      </c>
      <c r="W54" s="152"/>
      <c r="X54" s="34">
        <v>343000</v>
      </c>
      <c r="Y54" s="152"/>
      <c r="Z54" s="34">
        <v>0</v>
      </c>
      <c r="AA54" s="152"/>
      <c r="AB54" s="34">
        <v>0</v>
      </c>
      <c r="AC54" s="152"/>
      <c r="AD54" s="34">
        <v>30000</v>
      </c>
      <c r="AE54" s="152"/>
      <c r="AF54" s="34">
        <v>30000</v>
      </c>
      <c r="AG54" s="152"/>
      <c r="AH54" s="34">
        <v>0</v>
      </c>
      <c r="AI54" s="152"/>
      <c r="AJ54" s="209">
        <v>29850</v>
      </c>
      <c r="AK54" s="152"/>
      <c r="AL54" s="34">
        <v>29850</v>
      </c>
      <c r="AM54" s="152"/>
      <c r="AN54" s="34">
        <v>29850</v>
      </c>
      <c r="AO54" s="35"/>
      <c r="AP54" s="34">
        <v>0</v>
      </c>
      <c r="AQ54" s="35"/>
      <c r="AR54" s="34">
        <v>0</v>
      </c>
      <c r="AS54" s="35"/>
      <c r="AT54" s="34">
        <v>0</v>
      </c>
      <c r="AU54" s="152"/>
      <c r="AV54" s="34">
        <v>0</v>
      </c>
      <c r="AW54" s="35"/>
      <c r="AX54" s="34">
        <v>0</v>
      </c>
      <c r="AY54" s="35"/>
      <c r="AZ54" s="34">
        <v>0</v>
      </c>
      <c r="BA54" s="35"/>
      <c r="BB54" s="34">
        <v>0</v>
      </c>
      <c r="BC54" s="35"/>
      <c r="BD54" s="34">
        <v>0</v>
      </c>
      <c r="BE54" s="35"/>
      <c r="BF54" s="34">
        <v>0</v>
      </c>
      <c r="BG54" s="35"/>
      <c r="BH54" s="41"/>
    </row>
    <row r="55" spans="1:60" outlineLevel="1">
      <c r="A55" s="36" t="s">
        <v>295</v>
      </c>
      <c r="B55" s="152"/>
      <c r="C55" s="152">
        <v>-1055736</v>
      </c>
      <c r="D55" s="152"/>
      <c r="E55" s="152">
        <v>-1055736</v>
      </c>
      <c r="F55" s="152"/>
      <c r="G55" s="152">
        <v>0</v>
      </c>
      <c r="H55" s="152"/>
      <c r="I55" s="152">
        <v>0</v>
      </c>
      <c r="J55" s="152"/>
      <c r="K55" s="152">
        <v>0</v>
      </c>
      <c r="L55" s="152"/>
      <c r="M55" s="152">
        <v>0</v>
      </c>
      <c r="N55" s="152"/>
      <c r="O55" s="152">
        <v>0</v>
      </c>
      <c r="P55" s="152"/>
      <c r="Q55" s="152">
        <v>0</v>
      </c>
      <c r="R55" s="152"/>
      <c r="S55" s="152">
        <v>0</v>
      </c>
      <c r="T55" s="35"/>
      <c r="U55" s="35"/>
      <c r="V55" s="152">
        <v>-1055736</v>
      </c>
      <c r="W55" s="152"/>
      <c r="X55" s="152">
        <v>-1055736</v>
      </c>
      <c r="Y55" s="152"/>
      <c r="Z55" s="152">
        <v>0</v>
      </c>
      <c r="AA55" s="152"/>
      <c r="AB55" s="152">
        <v>0</v>
      </c>
      <c r="AC55" s="152"/>
      <c r="AD55" s="152">
        <v>0</v>
      </c>
      <c r="AE55" s="152"/>
      <c r="AF55" s="152">
        <v>0</v>
      </c>
      <c r="AG55" s="152"/>
      <c r="AH55" s="152">
        <v>0</v>
      </c>
      <c r="AI55" s="152"/>
      <c r="AJ55" s="180">
        <v>0</v>
      </c>
      <c r="AK55" s="152"/>
      <c r="AL55" s="152">
        <v>0</v>
      </c>
      <c r="AM55" s="152"/>
      <c r="AN55" s="152">
        <v>0</v>
      </c>
      <c r="AO55" s="35"/>
      <c r="AP55" s="152">
        <v>0</v>
      </c>
      <c r="AQ55" s="35"/>
      <c r="AR55" s="152">
        <v>0</v>
      </c>
      <c r="AS55" s="35"/>
      <c r="AT55" s="152">
        <v>0</v>
      </c>
      <c r="AU55" s="152"/>
      <c r="AV55" s="152">
        <v>0</v>
      </c>
      <c r="AW55" s="35"/>
      <c r="AX55" s="152">
        <v>0</v>
      </c>
      <c r="AY55" s="35"/>
      <c r="AZ55" s="152">
        <v>0</v>
      </c>
      <c r="BA55" s="35"/>
      <c r="BB55" s="152">
        <v>0</v>
      </c>
      <c r="BC55" s="35"/>
      <c r="BD55" s="152">
        <v>0</v>
      </c>
      <c r="BE55" s="35"/>
      <c r="BF55" s="152">
        <v>0</v>
      </c>
      <c r="BG55" s="35"/>
      <c r="BH55" s="41"/>
    </row>
    <row r="56" spans="1:60" outlineLevel="1">
      <c r="A56" s="33" t="s">
        <v>296</v>
      </c>
      <c r="B56" s="152"/>
      <c r="C56" s="34"/>
      <c r="D56" s="152"/>
      <c r="E56" s="34"/>
      <c r="F56" s="152"/>
      <c r="G56" s="34"/>
      <c r="H56" s="152"/>
      <c r="I56" s="34"/>
      <c r="J56" s="152"/>
      <c r="K56" s="34"/>
      <c r="L56" s="152"/>
      <c r="M56" s="34"/>
      <c r="N56" s="152"/>
      <c r="O56" s="34"/>
      <c r="P56" s="152"/>
      <c r="Q56" s="34"/>
      <c r="R56" s="152"/>
      <c r="S56" s="34"/>
      <c r="T56" s="35"/>
      <c r="U56" s="35"/>
      <c r="V56" s="34"/>
      <c r="W56" s="152"/>
      <c r="X56" s="34">
        <v>-157</v>
      </c>
      <c r="Y56" s="152"/>
      <c r="Z56" s="34">
        <v>-26</v>
      </c>
      <c r="AA56" s="152"/>
      <c r="AB56" s="34">
        <v>-56</v>
      </c>
      <c r="AC56" s="152"/>
      <c r="AD56" s="34">
        <v>-213</v>
      </c>
      <c r="AE56" s="152"/>
      <c r="AF56" s="34">
        <v>-592</v>
      </c>
      <c r="AG56" s="152"/>
      <c r="AH56" s="34">
        <v>-45</v>
      </c>
      <c r="AI56" s="152"/>
      <c r="AJ56" s="209">
        <v>-95</v>
      </c>
      <c r="AK56" s="152"/>
      <c r="AL56" s="34">
        <v>-314</v>
      </c>
      <c r="AM56" s="152"/>
      <c r="AN56" s="34">
        <v>-318</v>
      </c>
      <c r="AO56" s="35"/>
      <c r="AP56" s="34">
        <v>-14</v>
      </c>
      <c r="AQ56" s="35"/>
      <c r="AR56" s="34">
        <v>-331</v>
      </c>
      <c r="AS56" s="35"/>
      <c r="AT56" s="34">
        <v>-331</v>
      </c>
      <c r="AU56" s="152"/>
      <c r="AV56" s="34">
        <v>-337</v>
      </c>
      <c r="AW56" s="35"/>
      <c r="AX56" s="34">
        <v>-16</v>
      </c>
      <c r="AY56" s="35"/>
      <c r="AZ56" s="34">
        <v>-119</v>
      </c>
      <c r="BA56" s="35"/>
      <c r="BB56" s="34">
        <v>-125</v>
      </c>
      <c r="BC56" s="35"/>
      <c r="BD56" s="34">
        <v>-1303</v>
      </c>
      <c r="BE56" s="35"/>
      <c r="BF56" s="34">
        <v>-15</v>
      </c>
      <c r="BG56" s="35"/>
      <c r="BH56" s="41"/>
    </row>
    <row r="57" spans="1:60" outlineLevel="1">
      <c r="A57" s="36" t="s">
        <v>297</v>
      </c>
      <c r="B57" s="152"/>
      <c r="C57" s="152">
        <v>-149</v>
      </c>
      <c r="D57" s="152"/>
      <c r="E57" s="152">
        <v>-149</v>
      </c>
      <c r="F57" s="152"/>
      <c r="G57" s="152">
        <v>-7500</v>
      </c>
      <c r="H57" s="152"/>
      <c r="I57" s="152">
        <v>-7500</v>
      </c>
      <c r="J57" s="152"/>
      <c r="K57" s="152">
        <v>-7500</v>
      </c>
      <c r="L57" s="152"/>
      <c r="M57" s="152">
        <v>-7500</v>
      </c>
      <c r="N57" s="152"/>
      <c r="O57" s="152">
        <v>0</v>
      </c>
      <c r="P57" s="152"/>
      <c r="Q57" s="152">
        <v>0</v>
      </c>
      <c r="R57" s="152"/>
      <c r="S57" s="152">
        <v>0</v>
      </c>
      <c r="T57" s="35"/>
      <c r="U57" s="35"/>
      <c r="V57" s="152">
        <v>-149</v>
      </c>
      <c r="W57" s="152"/>
      <c r="X57" s="152">
        <v>-149</v>
      </c>
      <c r="Y57" s="152"/>
      <c r="Z57" s="152">
        <v>0</v>
      </c>
      <c r="AA57" s="152"/>
      <c r="AB57" s="152">
        <v>0</v>
      </c>
      <c r="AC57" s="152"/>
      <c r="AD57" s="152">
        <v>-130</v>
      </c>
      <c r="AE57" s="152"/>
      <c r="AF57" s="152">
        <v>-7500</v>
      </c>
      <c r="AG57" s="152"/>
      <c r="AH57" s="152">
        <v>0</v>
      </c>
      <c r="AI57" s="152"/>
      <c r="AJ57" s="180">
        <v>-7</v>
      </c>
      <c r="AK57" s="152"/>
      <c r="AL57" s="152">
        <v>-7</v>
      </c>
      <c r="AM57" s="152"/>
      <c r="AN57" s="152">
        <v>0</v>
      </c>
      <c r="AO57" s="35"/>
      <c r="AP57" s="152">
        <v>0</v>
      </c>
      <c r="AQ57" s="35"/>
      <c r="AR57" s="152">
        <v>0</v>
      </c>
      <c r="AS57" s="35"/>
      <c r="AT57" s="152">
        <v>0</v>
      </c>
      <c r="AU57" s="152"/>
      <c r="AV57" s="152">
        <v>0</v>
      </c>
      <c r="AW57" s="35"/>
      <c r="AX57" s="152">
        <v>0</v>
      </c>
      <c r="AY57" s="35"/>
      <c r="AZ57" s="152">
        <v>-745</v>
      </c>
      <c r="BA57" s="35"/>
      <c r="BB57" s="152">
        <v>-9060</v>
      </c>
      <c r="BC57" s="35"/>
      <c r="BD57" s="152">
        <v>-13423</v>
      </c>
      <c r="BE57" s="35"/>
      <c r="BF57" s="152">
        <v>-4664</v>
      </c>
      <c r="BG57" s="35"/>
      <c r="BH57" s="41"/>
    </row>
    <row r="58" spans="1:60" outlineLevel="1">
      <c r="A58" s="33" t="s">
        <v>298</v>
      </c>
      <c r="B58" s="152"/>
      <c r="C58" s="34">
        <v>-39837</v>
      </c>
      <c r="D58" s="152"/>
      <c r="E58" s="34">
        <v>-39837</v>
      </c>
      <c r="F58" s="152"/>
      <c r="G58" s="34">
        <v>0</v>
      </c>
      <c r="H58" s="152"/>
      <c r="I58" s="34">
        <v>0</v>
      </c>
      <c r="J58" s="152"/>
      <c r="K58" s="34">
        <v>-1094</v>
      </c>
      <c r="L58" s="152"/>
      <c r="M58" s="34">
        <v>-1094</v>
      </c>
      <c r="N58" s="152"/>
      <c r="O58" s="34">
        <v>0</v>
      </c>
      <c r="P58" s="152"/>
      <c r="Q58" s="34">
        <v>-362</v>
      </c>
      <c r="R58" s="152"/>
      <c r="S58" s="34">
        <v>-362</v>
      </c>
      <c r="T58" s="35"/>
      <c r="U58" s="35"/>
      <c r="V58" s="34">
        <v>-38784</v>
      </c>
      <c r="W58" s="152"/>
      <c r="X58" s="34">
        <v>-38784</v>
      </c>
      <c r="Y58" s="152"/>
      <c r="Z58" s="34">
        <v>-7500</v>
      </c>
      <c r="AA58" s="152"/>
      <c r="AB58" s="34">
        <v>-7500</v>
      </c>
      <c r="AC58" s="152"/>
      <c r="AD58" s="34">
        <v>-7500</v>
      </c>
      <c r="AE58" s="152"/>
      <c r="AF58" s="34">
        <v>-130</v>
      </c>
      <c r="AG58" s="152"/>
      <c r="AH58" s="34">
        <v>0</v>
      </c>
      <c r="AI58" s="152"/>
      <c r="AJ58" s="209">
        <v>0</v>
      </c>
      <c r="AK58" s="152"/>
      <c r="AL58" s="34">
        <v>0</v>
      </c>
      <c r="AM58" s="152"/>
      <c r="AN58" s="34">
        <v>-7</v>
      </c>
      <c r="AO58" s="35"/>
      <c r="AP58" s="34">
        <v>-2908</v>
      </c>
      <c r="AQ58" s="35"/>
      <c r="AR58" s="34">
        <v>-12708</v>
      </c>
      <c r="AS58" s="35"/>
      <c r="AT58" s="34">
        <v>-12708</v>
      </c>
      <c r="AU58" s="152"/>
      <c r="AV58" s="34">
        <v>-16205</v>
      </c>
      <c r="AW58" s="35"/>
      <c r="AX58" s="34">
        <v>0</v>
      </c>
      <c r="AY58" s="35"/>
      <c r="AZ58" s="34">
        <v>0</v>
      </c>
      <c r="BA58" s="35"/>
      <c r="BB58" s="34">
        <v>0</v>
      </c>
      <c r="BC58" s="35"/>
      <c r="BD58" s="34">
        <v>-1181</v>
      </c>
      <c r="BE58" s="35"/>
      <c r="BF58" s="34">
        <v>-5615</v>
      </c>
      <c r="BG58" s="35"/>
      <c r="BH58" s="41"/>
    </row>
    <row r="59" spans="1:60" outlineLevel="1">
      <c r="A59" s="36" t="s">
        <v>299</v>
      </c>
      <c r="B59" s="152"/>
      <c r="C59" s="152">
        <v>72600</v>
      </c>
      <c r="D59" s="152"/>
      <c r="E59" s="152">
        <v>72600</v>
      </c>
      <c r="F59" s="152"/>
      <c r="G59" s="152">
        <v>25000</v>
      </c>
      <c r="H59" s="152"/>
      <c r="I59" s="152">
        <v>30000</v>
      </c>
      <c r="J59" s="152"/>
      <c r="K59" s="152">
        <v>30000</v>
      </c>
      <c r="L59" s="152"/>
      <c r="M59" s="152">
        <v>30000</v>
      </c>
      <c r="N59" s="152"/>
      <c r="O59" s="152">
        <v>51000</v>
      </c>
      <c r="P59" s="152"/>
      <c r="Q59" s="152">
        <v>68000</v>
      </c>
      <c r="R59" s="152"/>
      <c r="S59" s="152">
        <v>130500</v>
      </c>
      <c r="T59" s="35"/>
      <c r="U59" s="35"/>
      <c r="V59" s="152">
        <v>72600</v>
      </c>
      <c r="W59" s="152"/>
      <c r="X59" s="152">
        <v>72600</v>
      </c>
      <c r="Y59" s="152"/>
      <c r="Z59" s="152">
        <v>25000</v>
      </c>
      <c r="AA59" s="152"/>
      <c r="AB59" s="152">
        <v>30000</v>
      </c>
      <c r="AC59" s="152"/>
      <c r="AD59" s="152">
        <v>30000</v>
      </c>
      <c r="AE59" s="152"/>
      <c r="AF59" s="152">
        <v>30000</v>
      </c>
      <c r="AG59" s="152"/>
      <c r="AH59" s="152">
        <v>51000</v>
      </c>
      <c r="AI59" s="152"/>
      <c r="AJ59" s="180">
        <v>68000</v>
      </c>
      <c r="AK59" s="152"/>
      <c r="AL59" s="152">
        <v>130500</v>
      </c>
      <c r="AM59" s="152"/>
      <c r="AN59" s="152">
        <v>206500</v>
      </c>
      <c r="AO59" s="35"/>
      <c r="AP59" s="152">
        <v>29750</v>
      </c>
      <c r="AQ59" s="35"/>
      <c r="AR59" s="152">
        <v>29750</v>
      </c>
      <c r="AS59" s="35"/>
      <c r="AT59" s="152">
        <v>29750</v>
      </c>
      <c r="AU59" s="152"/>
      <c r="AV59" s="152">
        <v>29750</v>
      </c>
      <c r="AW59" s="35"/>
      <c r="AX59" s="152">
        <v>3000</v>
      </c>
      <c r="AY59" s="35"/>
      <c r="AZ59" s="152">
        <v>3000</v>
      </c>
      <c r="BA59" s="35"/>
      <c r="BB59" s="152">
        <v>3000</v>
      </c>
      <c r="BC59" s="35"/>
      <c r="BD59" s="152">
        <v>11000</v>
      </c>
      <c r="BE59" s="35"/>
      <c r="BF59" s="152">
        <v>0</v>
      </c>
      <c r="BG59" s="35"/>
      <c r="BH59" s="41"/>
    </row>
    <row r="60" spans="1:60" outlineLevel="1">
      <c r="A60" s="33" t="s">
        <v>300</v>
      </c>
      <c r="B60" s="152"/>
      <c r="C60" s="34">
        <v>-72500</v>
      </c>
      <c r="D60" s="152"/>
      <c r="E60" s="34">
        <v>-72500</v>
      </c>
      <c r="F60" s="152"/>
      <c r="G60" s="34">
        <v>-25000</v>
      </c>
      <c r="H60" s="152"/>
      <c r="I60" s="34">
        <v>-30000</v>
      </c>
      <c r="J60" s="152"/>
      <c r="K60" s="34">
        <v>-30000</v>
      </c>
      <c r="L60" s="152"/>
      <c r="M60" s="34">
        <v>-30000</v>
      </c>
      <c r="N60" s="152"/>
      <c r="O60" s="34">
        <v>-21000</v>
      </c>
      <c r="P60" s="152"/>
      <c r="Q60" s="34">
        <v>-68000</v>
      </c>
      <c r="R60" s="152"/>
      <c r="S60" s="34">
        <v>-91500</v>
      </c>
      <c r="T60" s="35"/>
      <c r="U60" s="35"/>
      <c r="V60" s="34">
        <v>-72500</v>
      </c>
      <c r="W60" s="152"/>
      <c r="X60" s="34">
        <v>-72500</v>
      </c>
      <c r="Y60" s="152"/>
      <c r="Z60" s="34">
        <v>-25000</v>
      </c>
      <c r="AA60" s="152"/>
      <c r="AB60" s="34">
        <v>-30000</v>
      </c>
      <c r="AC60" s="152"/>
      <c r="AD60" s="34">
        <v>-30000</v>
      </c>
      <c r="AE60" s="152"/>
      <c r="AF60" s="34">
        <v>-30000</v>
      </c>
      <c r="AG60" s="152"/>
      <c r="AH60" s="34">
        <v>-21000</v>
      </c>
      <c r="AI60" s="152"/>
      <c r="AJ60" s="209">
        <v>-68000</v>
      </c>
      <c r="AK60" s="152"/>
      <c r="AL60" s="34">
        <v>-91500</v>
      </c>
      <c r="AM60" s="152"/>
      <c r="AN60" s="34">
        <v>-141500</v>
      </c>
      <c r="AO60" s="35"/>
      <c r="AP60" s="34">
        <v>-14000</v>
      </c>
      <c r="AQ60" s="35"/>
      <c r="AR60" s="34">
        <v>-14200</v>
      </c>
      <c r="AS60" s="35"/>
      <c r="AT60" s="34">
        <v>-14200</v>
      </c>
      <c r="AU60" s="152"/>
      <c r="AV60" s="34">
        <v>-14200</v>
      </c>
      <c r="AW60" s="35"/>
      <c r="AX60" s="34">
        <v>0</v>
      </c>
      <c r="AY60" s="35"/>
      <c r="AZ60" s="34">
        <v>-55</v>
      </c>
      <c r="BA60" s="35"/>
      <c r="BB60" s="34">
        <v>-55</v>
      </c>
      <c r="BC60" s="35"/>
      <c r="BD60" s="34">
        <v>-55</v>
      </c>
      <c r="BE60" s="35"/>
      <c r="BF60" s="34">
        <v>-49477</v>
      </c>
      <c r="BG60" s="35"/>
      <c r="BH60" s="41"/>
    </row>
    <row r="61" spans="1:60" outlineLevel="1">
      <c r="A61" s="36" t="s">
        <v>281</v>
      </c>
      <c r="B61" s="152"/>
      <c r="C61" s="152">
        <v>0</v>
      </c>
      <c r="D61" s="152"/>
      <c r="E61" s="152">
        <v>0</v>
      </c>
      <c r="F61" s="152"/>
      <c r="G61" s="152">
        <v>-4803</v>
      </c>
      <c r="H61" s="152"/>
      <c r="I61" s="152">
        <v>-8404</v>
      </c>
      <c r="J61" s="152"/>
      <c r="K61" s="152">
        <v>-12594</v>
      </c>
      <c r="L61" s="152"/>
      <c r="M61" s="152">
        <f>-3474-12594</f>
        <v>-16068</v>
      </c>
      <c r="N61" s="152"/>
      <c r="O61" s="152">
        <v>-5077</v>
      </c>
      <c r="P61" s="152"/>
      <c r="Q61" s="152">
        <v>-9180</v>
      </c>
      <c r="R61" s="152"/>
      <c r="S61" s="152">
        <v>-13598</v>
      </c>
      <c r="T61" s="35"/>
      <c r="U61" s="35"/>
      <c r="V61" s="152">
        <v>-7626</v>
      </c>
      <c r="W61" s="152"/>
      <c r="X61" s="152">
        <v>-11361</v>
      </c>
      <c r="Y61" s="152"/>
      <c r="Z61" s="152">
        <v>-4803</v>
      </c>
      <c r="AA61" s="152"/>
      <c r="AB61" s="152">
        <v>-8404</v>
      </c>
      <c r="AC61" s="152"/>
      <c r="AD61" s="152">
        <v>-12594</v>
      </c>
      <c r="AE61" s="152"/>
      <c r="AF61" s="152">
        <v>-16068</v>
      </c>
      <c r="AG61" s="152"/>
      <c r="AH61" s="152">
        <v>-5077</v>
      </c>
      <c r="AI61" s="152"/>
      <c r="AJ61" s="180">
        <v>-9180</v>
      </c>
      <c r="AK61" s="152"/>
      <c r="AL61" s="152">
        <v>-13598</v>
      </c>
      <c r="AM61" s="152"/>
      <c r="AN61" s="152">
        <v>-20465</v>
      </c>
      <c r="AO61" s="35"/>
      <c r="AP61" s="152">
        <v>-3187</v>
      </c>
      <c r="AQ61" s="35"/>
      <c r="AR61" s="152">
        <v>-6353</v>
      </c>
      <c r="AS61" s="35"/>
      <c r="AT61" s="152">
        <v>-9614</v>
      </c>
      <c r="AU61" s="152"/>
      <c r="AV61" s="152">
        <v>-12758</v>
      </c>
      <c r="AW61" s="35"/>
      <c r="AX61" s="152">
        <v>-3029</v>
      </c>
      <c r="AY61" s="35"/>
      <c r="AZ61" s="152">
        <v>-5600</v>
      </c>
      <c r="BA61" s="35"/>
      <c r="BB61" s="152">
        <v>-8446</v>
      </c>
      <c r="BC61" s="35"/>
      <c r="BD61" s="152">
        <v>-11471</v>
      </c>
      <c r="BE61" s="35"/>
      <c r="BF61" s="152">
        <v>-1516</v>
      </c>
      <c r="BG61" s="35"/>
      <c r="BH61" s="41"/>
    </row>
    <row r="62" spans="1:60" outlineLevel="1">
      <c r="A62" s="33" t="s">
        <v>316</v>
      </c>
      <c r="B62" s="152"/>
      <c r="C62" s="34"/>
      <c r="D62" s="152"/>
      <c r="E62" s="34"/>
      <c r="F62" s="152"/>
      <c r="G62" s="34"/>
      <c r="H62" s="152"/>
      <c r="I62" s="34"/>
      <c r="J62" s="152"/>
      <c r="K62" s="34"/>
      <c r="L62" s="152"/>
      <c r="M62" s="34"/>
      <c r="N62" s="152"/>
      <c r="O62" s="34"/>
      <c r="P62" s="152"/>
      <c r="Q62" s="34"/>
      <c r="R62" s="152"/>
      <c r="S62" s="34"/>
      <c r="T62" s="35"/>
      <c r="U62" s="35"/>
      <c r="V62" s="34">
        <v>977500</v>
      </c>
      <c r="W62" s="152"/>
      <c r="X62" s="34">
        <v>977500</v>
      </c>
      <c r="Y62" s="152"/>
      <c r="Z62" s="34">
        <v>0</v>
      </c>
      <c r="AA62" s="152"/>
      <c r="AB62" s="34">
        <v>0</v>
      </c>
      <c r="AC62" s="152"/>
      <c r="AD62" s="34">
        <v>0</v>
      </c>
      <c r="AE62" s="152"/>
      <c r="AF62" s="34">
        <v>0</v>
      </c>
      <c r="AG62" s="152"/>
      <c r="AH62" s="34">
        <v>0</v>
      </c>
      <c r="AI62" s="152"/>
      <c r="AJ62" s="209">
        <v>0</v>
      </c>
      <c r="AK62" s="152"/>
      <c r="AL62" s="34">
        <v>0</v>
      </c>
      <c r="AM62" s="152"/>
      <c r="AN62" s="34">
        <v>0</v>
      </c>
      <c r="AO62" s="35"/>
      <c r="AP62" s="34">
        <v>0</v>
      </c>
      <c r="AQ62" s="35"/>
      <c r="AR62" s="34">
        <v>0</v>
      </c>
      <c r="AS62" s="35"/>
      <c r="AT62" s="34">
        <v>0</v>
      </c>
      <c r="AU62" s="152"/>
      <c r="AV62" s="34">
        <v>0</v>
      </c>
      <c r="AW62" s="35"/>
      <c r="AX62" s="34">
        <v>0</v>
      </c>
      <c r="AY62" s="35"/>
      <c r="AZ62" s="34">
        <v>0</v>
      </c>
      <c r="BA62" s="35"/>
      <c r="BB62" s="34">
        <v>0</v>
      </c>
      <c r="BC62" s="35"/>
      <c r="BD62" s="34">
        <v>3574</v>
      </c>
      <c r="BE62" s="35"/>
      <c r="BF62" s="34">
        <v>55364</v>
      </c>
      <c r="BG62" s="35"/>
      <c r="BH62" s="41"/>
    </row>
    <row r="63" spans="1:60" s="239" customFormat="1" ht="30" outlineLevel="1">
      <c r="A63" s="236" t="s">
        <v>279</v>
      </c>
      <c r="B63" s="152"/>
      <c r="C63" s="152"/>
      <c r="D63" s="152"/>
      <c r="E63" s="152"/>
      <c r="F63" s="152"/>
      <c r="G63" s="152"/>
      <c r="H63" s="152"/>
      <c r="I63" s="152"/>
      <c r="J63" s="152"/>
      <c r="K63" s="152"/>
      <c r="L63" s="152"/>
      <c r="M63" s="152"/>
      <c r="N63" s="152"/>
      <c r="O63" s="152"/>
      <c r="P63" s="152"/>
      <c r="Q63" s="152"/>
      <c r="R63" s="152"/>
      <c r="S63" s="152"/>
      <c r="T63" s="237"/>
      <c r="U63" s="237"/>
      <c r="V63" s="152"/>
      <c r="W63" s="152"/>
      <c r="X63" s="152">
        <v>0</v>
      </c>
      <c r="Y63" s="152"/>
      <c r="Z63" s="152"/>
      <c r="AA63" s="152"/>
      <c r="AB63" s="152"/>
      <c r="AC63" s="152"/>
      <c r="AD63" s="152"/>
      <c r="AE63" s="152"/>
      <c r="AF63" s="152">
        <v>0</v>
      </c>
      <c r="AG63" s="152"/>
      <c r="AH63" s="152"/>
      <c r="AI63" s="152"/>
      <c r="AJ63" s="180"/>
      <c r="AK63" s="152"/>
      <c r="AL63" s="152"/>
      <c r="AM63" s="152"/>
      <c r="AN63" s="152">
        <v>0</v>
      </c>
      <c r="AO63" s="237"/>
      <c r="AP63" s="152">
        <v>0</v>
      </c>
      <c r="AQ63" s="237"/>
      <c r="AR63" s="152">
        <v>0</v>
      </c>
      <c r="AS63" s="237"/>
      <c r="AT63" s="152">
        <v>0</v>
      </c>
      <c r="AU63" s="152"/>
      <c r="AV63" s="152">
        <v>0</v>
      </c>
      <c r="AW63" s="237"/>
      <c r="AX63" s="152">
        <v>0</v>
      </c>
      <c r="AY63" s="237"/>
      <c r="AZ63" s="152">
        <v>0</v>
      </c>
      <c r="BA63" s="237"/>
      <c r="BB63" s="152">
        <v>0</v>
      </c>
      <c r="BC63" s="237"/>
      <c r="BD63" s="152">
        <v>-309305</v>
      </c>
      <c r="BE63" s="237"/>
      <c r="BF63" s="152">
        <v>0</v>
      </c>
      <c r="BG63" s="237"/>
      <c r="BH63" s="238"/>
    </row>
    <row r="64" spans="1:60" outlineLevel="1">
      <c r="A64" s="33" t="s">
        <v>280</v>
      </c>
      <c r="B64" s="152"/>
      <c r="C64" s="34"/>
      <c r="D64" s="152"/>
      <c r="E64" s="34"/>
      <c r="F64" s="152"/>
      <c r="G64" s="34"/>
      <c r="H64" s="152"/>
      <c r="I64" s="34"/>
      <c r="J64" s="152"/>
      <c r="K64" s="34"/>
      <c r="L64" s="152"/>
      <c r="M64" s="34"/>
      <c r="N64" s="152"/>
      <c r="O64" s="34"/>
      <c r="P64" s="152"/>
      <c r="Q64" s="34"/>
      <c r="R64" s="152"/>
      <c r="S64" s="34"/>
      <c r="T64" s="35"/>
      <c r="U64" s="35"/>
      <c r="V64" s="34"/>
      <c r="W64" s="152"/>
      <c r="X64" s="34">
        <v>0</v>
      </c>
      <c r="Y64" s="152"/>
      <c r="Z64" s="34"/>
      <c r="AA64" s="152"/>
      <c r="AB64" s="34"/>
      <c r="AC64" s="152"/>
      <c r="AD64" s="34"/>
      <c r="AE64" s="152"/>
      <c r="AF64" s="34">
        <v>0</v>
      </c>
      <c r="AG64" s="152"/>
      <c r="AH64" s="34"/>
      <c r="AI64" s="152"/>
      <c r="AJ64" s="209"/>
      <c r="AK64" s="152"/>
      <c r="AL64" s="34"/>
      <c r="AM64" s="152"/>
      <c r="AN64" s="34">
        <v>0</v>
      </c>
      <c r="AO64" s="35"/>
      <c r="AP64" s="34">
        <v>0</v>
      </c>
      <c r="AQ64" s="35"/>
      <c r="AR64" s="34">
        <v>0</v>
      </c>
      <c r="AS64" s="35"/>
      <c r="AT64" s="34">
        <v>0</v>
      </c>
      <c r="AU64" s="152"/>
      <c r="AV64" s="34">
        <v>0</v>
      </c>
      <c r="AW64" s="35"/>
      <c r="AX64" s="34">
        <v>0</v>
      </c>
      <c r="AY64" s="35"/>
      <c r="AZ64" s="34">
        <v>0</v>
      </c>
      <c r="BA64" s="35"/>
      <c r="BB64" s="34">
        <v>-58607</v>
      </c>
      <c r="BC64" s="35"/>
      <c r="BD64" s="34">
        <v>-71184</v>
      </c>
      <c r="BE64" s="35"/>
      <c r="BF64" s="34">
        <v>0</v>
      </c>
      <c r="BG64" s="35"/>
      <c r="BH64" s="41"/>
    </row>
    <row r="65" spans="1:60" ht="30" outlineLevel="1">
      <c r="A65" s="236" t="s">
        <v>326</v>
      </c>
      <c r="B65" s="152"/>
      <c r="C65" s="152">
        <v>-32647</v>
      </c>
      <c r="D65" s="152"/>
      <c r="E65" s="152">
        <v>-39316</v>
      </c>
      <c r="F65" s="152"/>
      <c r="G65" s="152">
        <v>-2947</v>
      </c>
      <c r="H65" s="152"/>
      <c r="I65" s="152">
        <v>-6043</v>
      </c>
      <c r="J65" s="152"/>
      <c r="K65" s="152">
        <v>-9053</v>
      </c>
      <c r="L65" s="152"/>
      <c r="M65" s="152">
        <v>-12651</v>
      </c>
      <c r="N65" s="152"/>
      <c r="O65" s="152">
        <v>-4153</v>
      </c>
      <c r="P65" s="152"/>
      <c r="Q65" s="152">
        <v>-8417</v>
      </c>
      <c r="R65" s="152"/>
      <c r="S65" s="152">
        <v>-12922</v>
      </c>
      <c r="T65" s="35"/>
      <c r="U65" s="35"/>
      <c r="V65" s="152">
        <v>-25021</v>
      </c>
      <c r="W65" s="152"/>
      <c r="X65" s="152">
        <v>-27955</v>
      </c>
      <c r="Y65" s="152"/>
      <c r="Z65" s="152">
        <v>-2947</v>
      </c>
      <c r="AA65" s="152"/>
      <c r="AB65" s="152">
        <v>-6043</v>
      </c>
      <c r="AC65" s="152"/>
      <c r="AD65" s="152">
        <v>-9053</v>
      </c>
      <c r="AE65" s="152"/>
      <c r="AF65" s="152">
        <v>-12651</v>
      </c>
      <c r="AG65" s="152"/>
      <c r="AH65" s="152">
        <v>-10498</v>
      </c>
      <c r="AI65" s="152"/>
      <c r="AJ65" s="180">
        <v>-21248</v>
      </c>
      <c r="AK65" s="152"/>
      <c r="AL65" s="152">
        <v>-32996</v>
      </c>
      <c r="AM65" s="152"/>
      <c r="AN65" s="152">
        <v>-53678</v>
      </c>
      <c r="AO65" s="35"/>
      <c r="AP65" s="152">
        <v>-15343</v>
      </c>
      <c r="AQ65" s="35"/>
      <c r="AR65" s="152">
        <v>-29040</v>
      </c>
      <c r="AS65" s="35"/>
      <c r="AT65" s="152">
        <v>-37283</v>
      </c>
      <c r="AU65" s="152"/>
      <c r="AV65" s="152">
        <v>-45973</v>
      </c>
      <c r="AW65" s="35"/>
      <c r="AX65" s="152">
        <v>-8142</v>
      </c>
      <c r="AY65" s="35"/>
      <c r="AZ65" s="152">
        <v>-18076</v>
      </c>
      <c r="BA65" s="35"/>
      <c r="BB65" s="152">
        <v>-28512</v>
      </c>
      <c r="BC65" s="35"/>
      <c r="BD65" s="152">
        <v>-37186</v>
      </c>
      <c r="BE65" s="35"/>
      <c r="BF65" s="152">
        <f>-7544-22675</f>
        <v>-30219</v>
      </c>
      <c r="BG65" s="35"/>
      <c r="BH65" s="41"/>
    </row>
    <row r="66" spans="1:60">
      <c r="A66" s="38" t="s">
        <v>176</v>
      </c>
      <c r="B66" s="37"/>
      <c r="C66" s="39">
        <f>SUM(C45:C65)</f>
        <v>482569</v>
      </c>
      <c r="D66" s="37"/>
      <c r="E66" s="39">
        <f>SUM(E45:E65)</f>
        <v>475727</v>
      </c>
      <c r="F66" s="37"/>
      <c r="G66" s="39">
        <f>SUM(G45:G65)</f>
        <v>-13387</v>
      </c>
      <c r="H66" s="37"/>
      <c r="I66" s="39">
        <v>-23274</v>
      </c>
      <c r="J66" s="37"/>
      <c r="K66" s="39">
        <v>-1005</v>
      </c>
      <c r="L66" s="37"/>
      <c r="M66" s="39">
        <v>-1910</v>
      </c>
      <c r="N66" s="152"/>
      <c r="O66" s="39">
        <f>SUM(O45:O65)</f>
        <v>19582</v>
      </c>
      <c r="P66" s="152"/>
      <c r="Q66" s="39">
        <f>SUM(Q45:Q65)</f>
        <v>12736</v>
      </c>
      <c r="R66" s="152"/>
      <c r="S66" s="39">
        <f>SUM(S45:S65)</f>
        <v>39854</v>
      </c>
      <c r="T66" s="35"/>
      <c r="U66" s="35"/>
      <c r="V66" s="39">
        <f>SUM(V45:V65)</f>
        <v>443412</v>
      </c>
      <c r="W66" s="37"/>
      <c r="X66" s="39">
        <f>SUM(X45:X65)</f>
        <v>436413</v>
      </c>
      <c r="Y66" s="37"/>
      <c r="Z66" s="39">
        <f>SUM(Z45:Z65)</f>
        <v>-13413</v>
      </c>
      <c r="AA66" s="37"/>
      <c r="AB66" s="39">
        <f>SUM(AB45:AB65)</f>
        <v>-23330</v>
      </c>
      <c r="AC66" s="37"/>
      <c r="AD66" s="39">
        <f>SUM(AD45:AD65)</f>
        <v>-1321</v>
      </c>
      <c r="AE66" s="37"/>
      <c r="AF66" s="39">
        <f>SUM(AF45:AF65)</f>
        <v>-2605</v>
      </c>
      <c r="AG66" s="152"/>
      <c r="AH66" s="39">
        <f>SUM(AH45:AH65)</f>
        <v>19530</v>
      </c>
      <c r="AI66" s="152"/>
      <c r="AJ66" s="39">
        <f>SUM(AJ45:AJ65)</f>
        <v>12358</v>
      </c>
      <c r="AK66" s="152"/>
      <c r="AL66" s="39">
        <f>SUM(AL45:AL65)</f>
        <v>39268</v>
      </c>
      <c r="AM66" s="37"/>
      <c r="AN66" s="39">
        <f>SUM(AN45:AN65)</f>
        <v>59139</v>
      </c>
      <c r="AO66" s="35"/>
      <c r="AP66" s="39">
        <f>SUM(AP45:AP65)</f>
        <v>114088</v>
      </c>
      <c r="AQ66" s="35"/>
      <c r="AR66" s="39">
        <v>74203</v>
      </c>
      <c r="AS66" s="35"/>
      <c r="AT66" s="39">
        <v>66905</v>
      </c>
      <c r="AU66" s="37"/>
      <c r="AV66" s="39">
        <f>SUM(AV45:AV65)</f>
        <v>63362</v>
      </c>
      <c r="AW66" s="35"/>
      <c r="AX66" s="39">
        <f>SUM(AX45:AX65)</f>
        <v>19736</v>
      </c>
      <c r="AY66" s="35"/>
      <c r="AZ66" s="39">
        <f>SUM(AZ45:AZ65)</f>
        <v>23662</v>
      </c>
      <c r="BA66" s="35"/>
      <c r="BB66" s="39">
        <f>SUM(BB45:BB65)</f>
        <v>177995</v>
      </c>
      <c r="BC66" s="35"/>
      <c r="BD66" s="39">
        <f>SUM(BD45:BD65)</f>
        <v>98651</v>
      </c>
      <c r="BE66" s="35"/>
      <c r="BF66" s="39">
        <f>SUM(BF45:BF65)</f>
        <v>86417</v>
      </c>
      <c r="BG66" s="35"/>
      <c r="BH66" s="40"/>
    </row>
    <row r="67" spans="1:60">
      <c r="A67" s="36" t="s">
        <v>285</v>
      </c>
      <c r="B67" s="37"/>
      <c r="C67" s="158">
        <v>335</v>
      </c>
      <c r="D67" s="37"/>
      <c r="E67" s="158">
        <v>429</v>
      </c>
      <c r="F67" s="37"/>
      <c r="G67" s="158">
        <v>55</v>
      </c>
      <c r="H67" s="37"/>
      <c r="I67" s="158">
        <v>-410</v>
      </c>
      <c r="J67" s="37"/>
      <c r="K67" s="158">
        <v>-554</v>
      </c>
      <c r="L67" s="37"/>
      <c r="M67" s="158">
        <v>122</v>
      </c>
      <c r="N67" s="152"/>
      <c r="O67" s="158">
        <v>-32</v>
      </c>
      <c r="P67" s="152"/>
      <c r="Q67" s="158">
        <v>111</v>
      </c>
      <c r="R67" s="152"/>
      <c r="S67" s="158">
        <v>-29</v>
      </c>
      <c r="T67" s="35"/>
      <c r="U67" s="35"/>
      <c r="V67" s="158">
        <v>335</v>
      </c>
      <c r="W67" s="37"/>
      <c r="X67" s="158">
        <v>429</v>
      </c>
      <c r="Y67" s="37"/>
      <c r="Z67" s="158">
        <v>55</v>
      </c>
      <c r="AA67" s="37"/>
      <c r="AB67" s="158">
        <v>-410</v>
      </c>
      <c r="AC67" s="37"/>
      <c r="AD67" s="158">
        <v>-555</v>
      </c>
      <c r="AE67" s="37"/>
      <c r="AF67" s="158">
        <v>122</v>
      </c>
      <c r="AG67" s="152"/>
      <c r="AH67" s="158">
        <v>-32</v>
      </c>
      <c r="AI67" s="152"/>
      <c r="AJ67" s="158">
        <v>111</v>
      </c>
      <c r="AK67" s="152"/>
      <c r="AL67" s="158">
        <v>-29</v>
      </c>
      <c r="AM67" s="37"/>
      <c r="AN67" s="158">
        <v>139</v>
      </c>
      <c r="AO67" s="35"/>
      <c r="AP67" s="158">
        <v>-216</v>
      </c>
      <c r="AQ67" s="35"/>
      <c r="AR67" s="158">
        <v>1</v>
      </c>
      <c r="AS67" s="35"/>
      <c r="AT67" s="158">
        <v>619</v>
      </c>
      <c r="AU67" s="37"/>
      <c r="AV67" s="158">
        <v>1191</v>
      </c>
      <c r="AW67" s="35"/>
      <c r="AX67" s="158">
        <v>-101</v>
      </c>
      <c r="AY67" s="35"/>
      <c r="AZ67" s="158">
        <v>-51</v>
      </c>
      <c r="BA67" s="35"/>
      <c r="BB67" s="158">
        <v>-78</v>
      </c>
      <c r="BC67" s="35"/>
      <c r="BD67" s="158">
        <v>-105</v>
      </c>
      <c r="BE67" s="35"/>
      <c r="BF67" s="158">
        <v>-50</v>
      </c>
      <c r="BG67" s="35"/>
      <c r="BH67" s="40"/>
    </row>
    <row r="68" spans="1:60">
      <c r="A68" s="38" t="s">
        <v>88</v>
      </c>
      <c r="B68" s="37"/>
      <c r="C68" s="34">
        <v>30436</v>
      </c>
      <c r="D68" s="37"/>
      <c r="E68" s="34">
        <v>47237</v>
      </c>
      <c r="F68" s="37"/>
      <c r="G68" s="34">
        <v>-42057</v>
      </c>
      <c r="H68" s="37"/>
      <c r="I68" s="34">
        <v>5382</v>
      </c>
      <c r="J68" s="37"/>
      <c r="K68" s="34">
        <v>-31842</v>
      </c>
      <c r="L68" s="37"/>
      <c r="M68" s="34">
        <v>-37635</v>
      </c>
      <c r="N68" s="152"/>
      <c r="O68" s="34">
        <v>-30594</v>
      </c>
      <c r="P68" s="152"/>
      <c r="Q68" s="34">
        <v>-20428</v>
      </c>
      <c r="R68" s="152"/>
      <c r="S68" s="34">
        <v>-28629</v>
      </c>
      <c r="T68" s="35"/>
      <c r="U68" s="35"/>
      <c r="V68" s="34">
        <f>V31+V42+V66+V67</f>
        <v>30436</v>
      </c>
      <c r="W68" s="37"/>
      <c r="X68" s="34">
        <f>X31+X42+X66+X67</f>
        <v>47237</v>
      </c>
      <c r="Y68" s="37"/>
      <c r="Z68" s="34">
        <f>Z31+Z42+Z66+Z67</f>
        <v>-42058</v>
      </c>
      <c r="AA68" s="37"/>
      <c r="AB68" s="34">
        <f>AB31+AB42+AB66+AB67</f>
        <v>5382</v>
      </c>
      <c r="AC68" s="37"/>
      <c r="AD68" s="34">
        <f>AD31+AD42+AD66+AD67</f>
        <v>-31842</v>
      </c>
      <c r="AE68" s="37"/>
      <c r="AF68" s="34">
        <f>AF31+AF42+AF66+AF67</f>
        <v>-37635</v>
      </c>
      <c r="AG68" s="152"/>
      <c r="AH68" s="34">
        <f>AH31+AH42+AH66+AH67</f>
        <v>-30594</v>
      </c>
      <c r="AI68" s="152"/>
      <c r="AJ68" s="34">
        <f>AJ31+AJ42+AJ66+AJ67</f>
        <v>-20428</v>
      </c>
      <c r="AK68" s="152"/>
      <c r="AL68" s="34">
        <f>AL31+AL42+AL66+AL67</f>
        <v>-28629</v>
      </c>
      <c r="AM68" s="37"/>
      <c r="AN68" s="34">
        <f>AN31+AN42+AN66+AN67</f>
        <v>-29755</v>
      </c>
      <c r="AO68" s="35"/>
      <c r="AP68" s="34">
        <f>AP31+AP42+AP66+AP67</f>
        <v>108477</v>
      </c>
      <c r="AQ68" s="35"/>
      <c r="AR68" s="34">
        <v>77828</v>
      </c>
      <c r="AS68" s="35"/>
      <c r="AT68" s="34">
        <v>29109</v>
      </c>
      <c r="AU68" s="37"/>
      <c r="AV68" s="34">
        <f>AV31+AV42+AV66+AV67</f>
        <v>56210</v>
      </c>
      <c r="AW68" s="35"/>
      <c r="AX68" s="34">
        <f>AX31+AX42+AX66+AX67</f>
        <v>-46571</v>
      </c>
      <c r="AY68" s="35"/>
      <c r="AZ68" s="34">
        <f>AZ31+AZ42+AZ66+AZ67</f>
        <v>-22445</v>
      </c>
      <c r="BA68" s="35"/>
      <c r="BB68" s="34">
        <f>BB31+BB42+BB66+BB67</f>
        <v>100680</v>
      </c>
      <c r="BC68" s="35"/>
      <c r="BD68" s="34">
        <f>BD31+BD42+BD66+BD67</f>
        <v>-22249</v>
      </c>
      <c r="BE68" s="35"/>
      <c r="BF68" s="34">
        <f>BF31+BF42+BF66+BF67</f>
        <v>33915</v>
      </c>
      <c r="BG68" s="35"/>
      <c r="BH68" s="41"/>
    </row>
    <row r="69" spans="1:60" ht="15" customHeight="1">
      <c r="A69" s="36" t="s">
        <v>284</v>
      </c>
      <c r="B69" s="37"/>
      <c r="C69" s="152"/>
      <c r="D69" s="37"/>
      <c r="E69" s="152"/>
      <c r="F69" s="37"/>
      <c r="G69" s="152"/>
      <c r="H69" s="37"/>
      <c r="I69" s="152"/>
      <c r="J69" s="37"/>
      <c r="K69" s="152"/>
      <c r="L69" s="37"/>
      <c r="M69" s="152"/>
      <c r="N69" s="152"/>
      <c r="O69" s="152"/>
      <c r="P69" s="152"/>
      <c r="Q69" s="152"/>
      <c r="R69" s="152"/>
      <c r="S69" s="152"/>
      <c r="T69" s="35"/>
      <c r="U69" s="35"/>
      <c r="V69" s="152"/>
      <c r="W69" s="37"/>
      <c r="X69" s="152"/>
      <c r="Y69" s="37"/>
      <c r="Z69" s="152"/>
      <c r="AA69" s="37"/>
      <c r="AB69" s="152"/>
      <c r="AC69" s="37"/>
      <c r="AD69" s="152"/>
      <c r="AE69" s="37"/>
      <c r="AF69" s="152"/>
      <c r="AG69" s="152"/>
      <c r="AH69" s="152"/>
      <c r="AI69" s="152"/>
      <c r="AJ69" s="152"/>
      <c r="AK69" s="152"/>
      <c r="AL69" s="152"/>
      <c r="AM69" s="37"/>
      <c r="AN69" s="152"/>
      <c r="AO69" s="35"/>
      <c r="AP69" s="152"/>
      <c r="AQ69" s="35"/>
      <c r="AR69" s="152"/>
      <c r="AS69" s="35"/>
      <c r="AT69" s="152"/>
      <c r="AU69" s="37"/>
      <c r="AV69" s="152"/>
      <c r="AW69" s="35"/>
      <c r="AX69" s="152"/>
      <c r="AY69" s="35"/>
      <c r="AZ69" s="152"/>
      <c r="BA69" s="35"/>
      <c r="BB69" s="152"/>
      <c r="BC69" s="35"/>
      <c r="BD69" s="152"/>
      <c r="BE69" s="35"/>
      <c r="BF69" s="152"/>
      <c r="BG69" s="35"/>
      <c r="BH69" s="35"/>
    </row>
    <row r="70" spans="1:60" ht="15" customHeight="1">
      <c r="A70" s="190" t="s">
        <v>283</v>
      </c>
      <c r="B70" s="152"/>
      <c r="C70" s="34">
        <v>34252</v>
      </c>
      <c r="D70" s="152"/>
      <c r="E70" s="34">
        <v>34252</v>
      </c>
      <c r="F70" s="152"/>
      <c r="G70" s="34">
        <v>81489</v>
      </c>
      <c r="H70" s="152"/>
      <c r="I70" s="34">
        <v>81489</v>
      </c>
      <c r="J70" s="152"/>
      <c r="K70" s="34">
        <v>81489</v>
      </c>
      <c r="L70" s="152"/>
      <c r="M70" s="34">
        <v>81489</v>
      </c>
      <c r="N70" s="152"/>
      <c r="O70" s="34">
        <v>43854</v>
      </c>
      <c r="P70" s="152"/>
      <c r="Q70" s="34">
        <v>43854</v>
      </c>
      <c r="R70" s="152"/>
      <c r="S70" s="34">
        <v>43854</v>
      </c>
      <c r="T70" s="35"/>
      <c r="U70" s="35"/>
      <c r="V70" s="34">
        <v>34253</v>
      </c>
      <c r="W70" s="152"/>
      <c r="X70" s="34">
        <v>34252</v>
      </c>
      <c r="Y70" s="152"/>
      <c r="Z70" s="34">
        <v>81489</v>
      </c>
      <c r="AA70" s="152"/>
      <c r="AB70" s="34">
        <v>81489</v>
      </c>
      <c r="AC70" s="152"/>
      <c r="AD70" s="34">
        <v>81489</v>
      </c>
      <c r="AE70" s="152"/>
      <c r="AF70" s="34">
        <v>81489</v>
      </c>
      <c r="AG70" s="152"/>
      <c r="AH70" s="34">
        <v>43854</v>
      </c>
      <c r="AI70" s="152"/>
      <c r="AJ70" s="34">
        <v>43854</v>
      </c>
      <c r="AK70" s="152"/>
      <c r="AL70" s="34">
        <v>43854</v>
      </c>
      <c r="AM70" s="152"/>
      <c r="AN70" s="34">
        <v>43854</v>
      </c>
      <c r="AO70" s="35"/>
      <c r="AP70" s="34">
        <v>14099</v>
      </c>
      <c r="AQ70" s="35"/>
      <c r="AR70" s="34">
        <v>14099</v>
      </c>
      <c r="AS70" s="35"/>
      <c r="AT70" s="34">
        <v>14099</v>
      </c>
      <c r="AU70" s="152"/>
      <c r="AV70" s="34">
        <v>14099</v>
      </c>
      <c r="AW70" s="35"/>
      <c r="AX70" s="34">
        <v>70309</v>
      </c>
      <c r="AY70" s="35"/>
      <c r="AZ70" s="34">
        <v>70309</v>
      </c>
      <c r="BA70" s="35"/>
      <c r="BB70" s="34">
        <v>70309</v>
      </c>
      <c r="BC70" s="35"/>
      <c r="BD70" s="34">
        <v>70309</v>
      </c>
      <c r="BE70" s="35"/>
      <c r="BF70" s="34">
        <v>48060</v>
      </c>
      <c r="BG70" s="35"/>
      <c r="BH70" s="41"/>
    </row>
    <row r="71" spans="1:60" ht="15" customHeight="1" thickBot="1">
      <c r="A71" s="36" t="s">
        <v>282</v>
      </c>
      <c r="B71" s="152" t="s">
        <v>6</v>
      </c>
      <c r="C71" s="191">
        <v>64689</v>
      </c>
      <c r="D71" s="152" t="s">
        <v>6</v>
      </c>
      <c r="E71" s="191">
        <v>81489</v>
      </c>
      <c r="F71" s="152" t="s">
        <v>6</v>
      </c>
      <c r="G71" s="191">
        <v>39432</v>
      </c>
      <c r="H71" s="152" t="s">
        <v>6</v>
      </c>
      <c r="I71" s="191">
        <v>86871</v>
      </c>
      <c r="J71" s="152" t="s">
        <v>6</v>
      </c>
      <c r="K71" s="191">
        <v>49647</v>
      </c>
      <c r="L71" s="152" t="s">
        <v>6</v>
      </c>
      <c r="M71" s="191">
        <v>43854</v>
      </c>
      <c r="N71" s="153"/>
      <c r="O71" s="191">
        <v>13260</v>
      </c>
      <c r="P71" s="153"/>
      <c r="Q71" s="191">
        <v>23426</v>
      </c>
      <c r="R71" s="153"/>
      <c r="S71" s="191">
        <v>15225</v>
      </c>
      <c r="T71" s="35"/>
      <c r="U71" s="35"/>
      <c r="V71" s="191">
        <f>V68+V70</f>
        <v>64689</v>
      </c>
      <c r="W71" s="152" t="s">
        <v>6</v>
      </c>
      <c r="X71" s="191">
        <f>X68+X70</f>
        <v>81489</v>
      </c>
      <c r="Y71" s="152" t="s">
        <v>6</v>
      </c>
      <c r="Z71" s="191">
        <f>Z68+Z70</f>
        <v>39431</v>
      </c>
      <c r="AA71" s="152" t="s">
        <v>6</v>
      </c>
      <c r="AB71" s="191">
        <f>AB68+AB70</f>
        <v>86871</v>
      </c>
      <c r="AC71" s="152" t="s">
        <v>6</v>
      </c>
      <c r="AD71" s="191">
        <f>AD68+AD70</f>
        <v>49647</v>
      </c>
      <c r="AE71" s="152" t="s">
        <v>6</v>
      </c>
      <c r="AF71" s="191">
        <f>AF68+AF70</f>
        <v>43854</v>
      </c>
      <c r="AG71" s="153"/>
      <c r="AH71" s="191">
        <f>AH68+AH70</f>
        <v>13260</v>
      </c>
      <c r="AI71" s="153"/>
      <c r="AJ71" s="191">
        <f>AJ68+AJ70</f>
        <v>23426</v>
      </c>
      <c r="AK71" s="153"/>
      <c r="AL71" s="191">
        <f>AL68+AL70</f>
        <v>15225</v>
      </c>
      <c r="AM71" s="152" t="s">
        <v>6</v>
      </c>
      <c r="AN71" s="191">
        <f>AN68+AN70</f>
        <v>14099</v>
      </c>
      <c r="AO71" s="35"/>
      <c r="AP71" s="191">
        <f>AP68+AP70</f>
        <v>122576</v>
      </c>
      <c r="AQ71" s="35"/>
      <c r="AR71" s="191">
        <v>91927</v>
      </c>
      <c r="AS71" s="35"/>
      <c r="AT71" s="191">
        <v>43208</v>
      </c>
      <c r="AU71" s="152" t="s">
        <v>6</v>
      </c>
      <c r="AV71" s="191">
        <f>AV68+AV70</f>
        <v>70309</v>
      </c>
      <c r="AW71" s="35"/>
      <c r="AX71" s="191">
        <f>AX68+AX70</f>
        <v>23738</v>
      </c>
      <c r="AY71" s="35"/>
      <c r="AZ71" s="191">
        <f>AZ68+AZ70</f>
        <v>47864</v>
      </c>
      <c r="BA71" s="35"/>
      <c r="BB71" s="191">
        <f>BB68+BB70</f>
        <v>170989</v>
      </c>
      <c r="BC71" s="35"/>
      <c r="BD71" s="191">
        <f>BD68+BD70</f>
        <v>48060</v>
      </c>
      <c r="BE71" s="35"/>
      <c r="BF71" s="191">
        <f>BF68+BF70</f>
        <v>81975</v>
      </c>
      <c r="BG71" s="35"/>
      <c r="BH71" s="35"/>
    </row>
    <row r="72" spans="1:60" ht="13.5" customHeight="1" thickTop="1">
      <c r="A72" s="38" t="s">
        <v>89</v>
      </c>
      <c r="B72" s="37"/>
      <c r="C72" s="192"/>
      <c r="D72" s="37"/>
      <c r="E72" s="192"/>
      <c r="F72" s="37"/>
      <c r="G72" s="192"/>
      <c r="H72" s="37"/>
      <c r="I72" s="192"/>
      <c r="J72" s="37"/>
      <c r="K72" s="192"/>
      <c r="L72" s="37"/>
      <c r="M72" s="192"/>
      <c r="N72" s="23"/>
      <c r="O72" s="192"/>
      <c r="Q72" s="192"/>
      <c r="S72" s="192"/>
      <c r="T72" s="35"/>
      <c r="U72" s="35"/>
      <c r="V72" s="192"/>
      <c r="W72" s="37"/>
      <c r="X72" s="192"/>
      <c r="Y72" s="37"/>
      <c r="Z72" s="192"/>
      <c r="AA72" s="37"/>
      <c r="AB72" s="192"/>
      <c r="AC72" s="37"/>
      <c r="AD72" s="192"/>
      <c r="AE72" s="37"/>
      <c r="AF72" s="192"/>
      <c r="AG72" s="23"/>
      <c r="AH72" s="192"/>
      <c r="AJ72" s="192"/>
      <c r="AL72" s="192"/>
      <c r="AM72" s="37"/>
      <c r="AN72" s="192"/>
      <c r="AO72" s="35"/>
      <c r="AP72" s="192"/>
      <c r="AQ72" s="35"/>
      <c r="AR72" s="192"/>
      <c r="AS72" s="35"/>
      <c r="AT72" s="192"/>
      <c r="AU72" s="37"/>
      <c r="AV72" s="192"/>
      <c r="AW72" s="35"/>
      <c r="AX72" s="192"/>
      <c r="AY72" s="35"/>
      <c r="AZ72" s="192"/>
      <c r="BA72" s="35"/>
      <c r="BB72" s="192"/>
      <c r="BC72" s="35"/>
      <c r="BD72" s="192"/>
      <c r="BE72" s="35"/>
      <c r="BF72" s="192"/>
      <c r="BG72" s="35"/>
      <c r="BH72" s="35"/>
    </row>
    <row r="73" spans="1:60" ht="14.25" customHeight="1">
      <c r="A73" s="36" t="s">
        <v>90</v>
      </c>
      <c r="B73" s="152" t="s">
        <v>6</v>
      </c>
      <c r="C73" s="152">
        <v>2673</v>
      </c>
      <c r="D73" s="152" t="s">
        <v>6</v>
      </c>
      <c r="E73" s="152">
        <v>5711</v>
      </c>
      <c r="F73" s="152" t="s">
        <v>6</v>
      </c>
      <c r="G73" s="152">
        <v>1053</v>
      </c>
      <c r="H73" s="152" t="s">
        <v>6</v>
      </c>
      <c r="I73" s="152">
        <v>3864</v>
      </c>
      <c r="J73" s="152" t="s">
        <v>6</v>
      </c>
      <c r="K73" s="152">
        <v>5296</v>
      </c>
      <c r="L73" s="152" t="s">
        <v>6</v>
      </c>
      <c r="M73" s="152">
        <v>7827</v>
      </c>
      <c r="N73" s="152"/>
      <c r="O73" s="152">
        <v>1356</v>
      </c>
      <c r="P73" s="152"/>
      <c r="Q73" s="152">
        <v>5181</v>
      </c>
      <c r="R73" s="152"/>
      <c r="S73" s="152">
        <v>6981</v>
      </c>
      <c r="T73" s="35"/>
      <c r="U73" s="35"/>
      <c r="V73" s="152">
        <v>2673</v>
      </c>
      <c r="W73" s="152" t="s">
        <v>6</v>
      </c>
      <c r="X73" s="152">
        <v>5711</v>
      </c>
      <c r="Y73" s="152" t="s">
        <v>6</v>
      </c>
      <c r="Z73" s="152">
        <v>1053</v>
      </c>
      <c r="AA73" s="152" t="s">
        <v>6</v>
      </c>
      <c r="AB73" s="152">
        <v>3864</v>
      </c>
      <c r="AC73" s="152" t="s">
        <v>6</v>
      </c>
      <c r="AD73" s="152">
        <v>5296</v>
      </c>
      <c r="AE73" s="152" t="s">
        <v>6</v>
      </c>
      <c r="AF73" s="152">
        <v>7827</v>
      </c>
      <c r="AG73" s="152"/>
      <c r="AH73" s="152">
        <v>1356</v>
      </c>
      <c r="AI73" s="152"/>
      <c r="AJ73" s="152">
        <v>5181</v>
      </c>
      <c r="AK73" s="152"/>
      <c r="AL73" s="152">
        <v>6981</v>
      </c>
      <c r="AM73" s="152" t="s">
        <v>6</v>
      </c>
      <c r="AN73" s="152">
        <v>7881.62</v>
      </c>
      <c r="AO73" s="35"/>
      <c r="AP73" s="152">
        <v>623</v>
      </c>
      <c r="AQ73" s="35"/>
      <c r="AR73" s="152">
        <v>1339.1019999999999</v>
      </c>
      <c r="AS73" s="35"/>
      <c r="AT73" s="152">
        <v>2767</v>
      </c>
      <c r="AU73" s="152" t="s">
        <v>6</v>
      </c>
      <c r="AV73" s="152">
        <v>2695</v>
      </c>
      <c r="AW73" s="35"/>
      <c r="AX73" s="152">
        <v>1510</v>
      </c>
      <c r="AY73" s="35"/>
      <c r="AZ73" s="152">
        <v>1994</v>
      </c>
      <c r="BA73" s="35"/>
      <c r="BB73" s="152">
        <v>2766</v>
      </c>
      <c r="BC73" s="35"/>
      <c r="BD73" s="152">
        <v>3765</v>
      </c>
      <c r="BE73" s="35"/>
      <c r="BF73" s="152">
        <v>1486</v>
      </c>
      <c r="BG73" s="35"/>
      <c r="BH73" s="41"/>
    </row>
    <row r="74" spans="1:60" ht="12.75" customHeight="1">
      <c r="A74" s="33" t="s">
        <v>91</v>
      </c>
      <c r="B74" s="152"/>
      <c r="C74" s="34">
        <v>60347</v>
      </c>
      <c r="D74" s="152"/>
      <c r="E74" s="34">
        <v>69622</v>
      </c>
      <c r="F74" s="152"/>
      <c r="G74" s="34">
        <v>66192</v>
      </c>
      <c r="H74" s="152"/>
      <c r="I74" s="34">
        <v>76353</v>
      </c>
      <c r="J74" s="152"/>
      <c r="K74" s="34">
        <v>136396</v>
      </c>
      <c r="L74" s="152"/>
      <c r="M74" s="34">
        <v>146076</v>
      </c>
      <c r="N74" s="152"/>
      <c r="O74" s="34">
        <v>60573</v>
      </c>
      <c r="P74" s="152"/>
      <c r="Q74" s="34">
        <v>71240</v>
      </c>
      <c r="R74" s="152"/>
      <c r="S74" s="34">
        <v>131773</v>
      </c>
      <c r="T74" s="35"/>
      <c r="U74" s="35"/>
      <c r="V74" s="34">
        <v>60347</v>
      </c>
      <c r="W74" s="152"/>
      <c r="X74" s="34">
        <v>69622</v>
      </c>
      <c r="Y74" s="152"/>
      <c r="Z74" s="34">
        <v>66192</v>
      </c>
      <c r="AA74" s="152"/>
      <c r="AB74" s="34">
        <v>76353</v>
      </c>
      <c r="AC74" s="152"/>
      <c r="AD74" s="34">
        <v>136396</v>
      </c>
      <c r="AE74" s="152"/>
      <c r="AF74" s="34">
        <v>146076</v>
      </c>
      <c r="AG74" s="152"/>
      <c r="AH74" s="34">
        <v>60573</v>
      </c>
      <c r="AI74" s="152"/>
      <c r="AJ74" s="34">
        <v>71211</v>
      </c>
      <c r="AK74" s="152"/>
      <c r="AL74" s="34">
        <v>131744</v>
      </c>
      <c r="AM74" s="152"/>
      <c r="AN74" s="34">
        <v>144456</v>
      </c>
      <c r="AO74" s="35"/>
      <c r="AP74" s="34">
        <v>61852</v>
      </c>
      <c r="AQ74" s="35"/>
      <c r="AR74" s="34">
        <v>76780.635631080484</v>
      </c>
      <c r="AS74" s="35"/>
      <c r="AT74" s="34">
        <v>140751</v>
      </c>
      <c r="AU74" s="152"/>
      <c r="AV74" s="34">
        <v>152678</v>
      </c>
      <c r="AW74" s="35"/>
      <c r="AX74" s="34">
        <v>62510</v>
      </c>
      <c r="AY74" s="35"/>
      <c r="AZ74" s="34">
        <v>75136</v>
      </c>
      <c r="BA74" s="35"/>
      <c r="BB74" s="34">
        <v>137862</v>
      </c>
      <c r="BC74" s="35"/>
      <c r="BD74" s="34">
        <v>188802</v>
      </c>
      <c r="BE74" s="35"/>
      <c r="BF74" s="34">
        <v>9941</v>
      </c>
      <c r="BG74" s="35"/>
      <c r="BH74" s="41"/>
    </row>
    <row r="75" spans="1:60" ht="13.5" customHeight="1">
      <c r="A75" s="31" t="s">
        <v>93</v>
      </c>
      <c r="B75" s="152"/>
      <c r="C75" s="152"/>
      <c r="D75" s="152"/>
      <c r="E75" s="152"/>
      <c r="F75" s="152"/>
      <c r="G75" s="152"/>
      <c r="H75" s="152"/>
      <c r="I75" s="152"/>
      <c r="J75" s="152"/>
      <c r="K75" s="152"/>
      <c r="L75" s="152"/>
      <c r="M75" s="152"/>
      <c r="N75" s="152"/>
      <c r="O75" s="152"/>
      <c r="P75" s="152"/>
      <c r="Q75" s="152"/>
      <c r="R75" s="152"/>
      <c r="S75" s="152"/>
      <c r="T75" s="35"/>
      <c r="U75" s="35"/>
      <c r="V75" s="152" t="s">
        <v>120</v>
      </c>
      <c r="W75" s="152"/>
      <c r="X75" s="152"/>
      <c r="Y75" s="152"/>
      <c r="Z75" s="152"/>
      <c r="AA75" s="152"/>
      <c r="AB75" s="152"/>
      <c r="AC75" s="152"/>
      <c r="AD75" s="152"/>
      <c r="AE75" s="152"/>
      <c r="AF75" s="152"/>
      <c r="AG75" s="152"/>
      <c r="AH75" s="152"/>
      <c r="AI75" s="152"/>
      <c r="AJ75" s="152"/>
      <c r="AK75" s="152"/>
      <c r="AL75" s="152"/>
      <c r="AM75" s="152"/>
      <c r="AN75" s="152"/>
      <c r="AO75" s="35"/>
      <c r="AP75" s="152"/>
      <c r="AQ75" s="35"/>
      <c r="AR75" s="152"/>
      <c r="AS75" s="35"/>
      <c r="AT75" s="152"/>
      <c r="AU75" s="152"/>
      <c r="AV75" s="152"/>
      <c r="AW75" s="35"/>
      <c r="AX75" s="152"/>
      <c r="AY75" s="35"/>
      <c r="AZ75" s="152"/>
      <c r="BA75" s="35"/>
      <c r="BB75" s="234"/>
      <c r="BC75" s="35"/>
      <c r="BD75" s="234"/>
      <c r="BE75" s="35"/>
      <c r="BF75" s="152"/>
      <c r="BG75" s="35"/>
      <c r="BH75" s="41"/>
    </row>
    <row r="76" spans="1:60">
      <c r="A76" s="33" t="s">
        <v>173</v>
      </c>
      <c r="C76" s="34">
        <v>2080</v>
      </c>
      <c r="E76" s="34">
        <v>6973</v>
      </c>
      <c r="G76" s="34">
        <v>4432</v>
      </c>
      <c r="I76" s="34">
        <v>7787</v>
      </c>
      <c r="K76" s="34">
        <v>9318</v>
      </c>
      <c r="M76" s="34">
        <v>14920</v>
      </c>
      <c r="N76" s="152"/>
      <c r="O76" s="34">
        <v>4097</v>
      </c>
      <c r="P76" s="152"/>
      <c r="Q76" s="34">
        <v>6778</v>
      </c>
      <c r="R76" s="152"/>
      <c r="S76" s="34">
        <v>9352</v>
      </c>
      <c r="T76" s="35"/>
      <c r="U76" s="35"/>
      <c r="V76" s="34">
        <v>2080</v>
      </c>
      <c r="X76" s="34">
        <v>6973</v>
      </c>
      <c r="Z76" s="34">
        <v>4432</v>
      </c>
      <c r="AB76" s="34">
        <v>7787</v>
      </c>
      <c r="AD76" s="34">
        <v>9318</v>
      </c>
      <c r="AF76" s="34">
        <v>14920</v>
      </c>
      <c r="AG76" s="152"/>
      <c r="AH76" s="34">
        <v>4097</v>
      </c>
      <c r="AI76" s="152"/>
      <c r="AJ76" s="34">
        <v>6778</v>
      </c>
      <c r="AK76" s="152"/>
      <c r="AL76" s="34">
        <v>9352</v>
      </c>
      <c r="AN76" s="34">
        <v>10732</v>
      </c>
      <c r="AO76" s="35"/>
      <c r="AP76" s="34">
        <v>270</v>
      </c>
      <c r="AQ76" s="35"/>
      <c r="AR76" s="34">
        <v>772.06929489423328</v>
      </c>
      <c r="AS76" s="35"/>
      <c r="AT76" s="34">
        <v>2472</v>
      </c>
      <c r="AV76" s="34">
        <v>4372</v>
      </c>
      <c r="AW76" s="35"/>
      <c r="AX76" s="34">
        <v>220</v>
      </c>
      <c r="AY76" s="35"/>
      <c r="AZ76" s="34">
        <v>2159</v>
      </c>
      <c r="BA76" s="35"/>
      <c r="BB76" s="34">
        <v>2754</v>
      </c>
      <c r="BC76" s="35"/>
      <c r="BD76" s="34">
        <v>3270</v>
      </c>
      <c r="BE76" s="35"/>
      <c r="BF76" s="34">
        <v>50</v>
      </c>
      <c r="BG76" s="35"/>
      <c r="BH76" s="35"/>
    </row>
    <row r="77" spans="1:60">
      <c r="A77" s="36" t="s">
        <v>174</v>
      </c>
      <c r="B77" s="152"/>
      <c r="C77" s="152">
        <v>74</v>
      </c>
      <c r="D77" s="152"/>
      <c r="E77" s="152">
        <v>146</v>
      </c>
      <c r="F77" s="152"/>
      <c r="G77" s="152">
        <v>0</v>
      </c>
      <c r="H77" s="152"/>
      <c r="I77" s="152">
        <v>1540</v>
      </c>
      <c r="J77" s="152"/>
      <c r="K77" s="152">
        <v>1565</v>
      </c>
      <c r="L77" s="152"/>
      <c r="M77" s="152">
        <v>1565</v>
      </c>
      <c r="N77" s="152"/>
      <c r="O77" s="152">
        <v>0</v>
      </c>
      <c r="P77" s="152"/>
      <c r="Q77" s="152">
        <v>0</v>
      </c>
      <c r="R77" s="152"/>
      <c r="S77" s="152">
        <v>0</v>
      </c>
      <c r="T77" s="35"/>
      <c r="U77" s="35"/>
      <c r="V77" s="152">
        <v>74</v>
      </c>
      <c r="W77" s="152"/>
      <c r="X77" s="152">
        <v>146</v>
      </c>
      <c r="Y77" s="152"/>
      <c r="Z77" s="152">
        <v>0</v>
      </c>
      <c r="AA77" s="152"/>
      <c r="AB77" s="152">
        <v>1540</v>
      </c>
      <c r="AC77" s="152"/>
      <c r="AD77" s="152">
        <v>1565</v>
      </c>
      <c r="AE77" s="152"/>
      <c r="AF77" s="152">
        <v>1565</v>
      </c>
      <c r="AG77" s="152"/>
      <c r="AH77" s="152">
        <v>0</v>
      </c>
      <c r="AI77" s="152"/>
      <c r="AJ77" s="152">
        <v>0</v>
      </c>
      <c r="AK77" s="152"/>
      <c r="AL77" s="152">
        <v>0</v>
      </c>
      <c r="AM77" s="152"/>
      <c r="AN77" s="152">
        <v>0</v>
      </c>
      <c r="AO77" s="35"/>
      <c r="AP77" s="152">
        <v>0</v>
      </c>
      <c r="AQ77" s="35"/>
      <c r="AR77" s="152">
        <v>0</v>
      </c>
      <c r="AS77" s="35"/>
      <c r="AT77" s="152">
        <v>0</v>
      </c>
      <c r="AU77" s="152"/>
      <c r="AV77" s="152">
        <v>0</v>
      </c>
      <c r="AW77" s="35"/>
      <c r="AX77" s="152">
        <v>0</v>
      </c>
      <c r="AY77" s="35"/>
      <c r="AZ77" s="152">
        <v>125</v>
      </c>
      <c r="BA77" s="35"/>
      <c r="BB77" s="152">
        <v>125</v>
      </c>
      <c r="BC77" s="35"/>
      <c r="BD77" s="152">
        <v>125</v>
      </c>
      <c r="BE77" s="35"/>
      <c r="BF77" s="152">
        <v>0</v>
      </c>
      <c r="BG77" s="35"/>
      <c r="BH77" s="35"/>
    </row>
    <row r="78" spans="1:60">
      <c r="A78" s="33" t="s">
        <v>94</v>
      </c>
      <c r="C78" s="34">
        <v>244800</v>
      </c>
      <c r="D78" s="173"/>
      <c r="E78" s="34">
        <v>244800</v>
      </c>
      <c r="F78" s="173"/>
      <c r="G78" s="34">
        <v>0</v>
      </c>
      <c r="H78" s="173"/>
      <c r="I78" s="34">
        <v>0</v>
      </c>
      <c r="J78" s="173"/>
      <c r="K78" s="34">
        <v>0</v>
      </c>
      <c r="L78" s="173"/>
      <c r="M78" s="34">
        <v>0</v>
      </c>
      <c r="N78" s="152"/>
      <c r="O78" s="34">
        <v>0</v>
      </c>
      <c r="P78" s="152"/>
      <c r="Q78" s="34">
        <v>0</v>
      </c>
      <c r="R78" s="152"/>
      <c r="S78" s="34">
        <v>0</v>
      </c>
      <c r="T78" s="35"/>
      <c r="U78" s="35"/>
      <c r="V78" s="34">
        <v>244800</v>
      </c>
      <c r="W78" s="173"/>
      <c r="X78" s="34">
        <v>244800</v>
      </c>
      <c r="Y78" s="173"/>
      <c r="Z78" s="34">
        <v>0</v>
      </c>
      <c r="AA78" s="173"/>
      <c r="AB78" s="34">
        <v>0</v>
      </c>
      <c r="AC78" s="173"/>
      <c r="AD78" s="34">
        <v>0</v>
      </c>
      <c r="AE78" s="173"/>
      <c r="AF78" s="34">
        <v>0</v>
      </c>
      <c r="AG78" s="152"/>
      <c r="AH78" s="34">
        <v>0</v>
      </c>
      <c r="AI78" s="152"/>
      <c r="AJ78" s="34">
        <v>0</v>
      </c>
      <c r="AK78" s="152"/>
      <c r="AL78" s="34">
        <v>0</v>
      </c>
      <c r="AM78" s="173"/>
      <c r="AN78" s="34">
        <v>0</v>
      </c>
      <c r="AO78" s="35"/>
      <c r="AP78" s="34">
        <v>0</v>
      </c>
      <c r="AQ78" s="35"/>
      <c r="AR78" s="34">
        <v>0</v>
      </c>
      <c r="AS78" s="35"/>
      <c r="AT78" s="34">
        <v>0</v>
      </c>
      <c r="AU78" s="173"/>
      <c r="AV78" s="34">
        <v>0</v>
      </c>
      <c r="AW78" s="35"/>
      <c r="AX78" s="34">
        <v>0</v>
      </c>
      <c r="AY78" s="35"/>
      <c r="AZ78" s="34">
        <v>0</v>
      </c>
      <c r="BA78" s="35"/>
      <c r="BB78" s="34">
        <v>0</v>
      </c>
      <c r="BC78" s="35"/>
      <c r="BD78" s="34">
        <v>0</v>
      </c>
      <c r="BE78" s="35"/>
      <c r="BF78" s="34">
        <v>0</v>
      </c>
      <c r="BG78" s="35"/>
      <c r="BH78" s="35"/>
    </row>
    <row r="79" spans="1:60">
      <c r="A79" s="36" t="s">
        <v>92</v>
      </c>
      <c r="B79" s="152"/>
      <c r="C79" s="152">
        <v>3512</v>
      </c>
      <c r="D79" s="152"/>
      <c r="E79" s="152">
        <v>1621</v>
      </c>
      <c r="F79" s="152"/>
      <c r="G79" s="152">
        <v>1101</v>
      </c>
      <c r="H79" s="152"/>
      <c r="I79" s="152">
        <v>1144</v>
      </c>
      <c r="J79" s="152"/>
      <c r="K79" s="152">
        <v>1994</v>
      </c>
      <c r="L79" s="152"/>
      <c r="M79" s="152">
        <v>2820</v>
      </c>
      <c r="N79" s="152"/>
      <c r="O79" s="152">
        <v>809</v>
      </c>
      <c r="P79" s="152"/>
      <c r="Q79" s="152">
        <v>1083</v>
      </c>
      <c r="R79" s="152"/>
      <c r="S79" s="152">
        <v>1083</v>
      </c>
      <c r="T79" s="35"/>
      <c r="U79" s="35"/>
      <c r="V79" s="152">
        <v>3512</v>
      </c>
      <c r="W79" s="152"/>
      <c r="X79" s="152">
        <v>1621</v>
      </c>
      <c r="Y79" s="152"/>
      <c r="Z79" s="152">
        <v>1101</v>
      </c>
      <c r="AA79" s="152"/>
      <c r="AB79" s="152">
        <v>1144</v>
      </c>
      <c r="AC79" s="152"/>
      <c r="AD79" s="152">
        <v>1994</v>
      </c>
      <c r="AE79" s="152"/>
      <c r="AF79" s="152">
        <v>2820</v>
      </c>
      <c r="AG79" s="152"/>
      <c r="AH79" s="152">
        <v>809</v>
      </c>
      <c r="AI79" s="152"/>
      <c r="AJ79" s="152">
        <v>1083</v>
      </c>
      <c r="AK79" s="152"/>
      <c r="AL79" s="152">
        <v>2388</v>
      </c>
      <c r="AM79" s="152"/>
      <c r="AN79" s="152">
        <v>1402</v>
      </c>
      <c r="AO79" s="35"/>
      <c r="AP79" s="152">
        <v>1565</v>
      </c>
      <c r="AQ79" s="35"/>
      <c r="AR79" s="152">
        <v>1088.30359</v>
      </c>
      <c r="AS79" s="35"/>
      <c r="AT79" s="152">
        <v>1699</v>
      </c>
      <c r="AU79" s="152"/>
      <c r="AV79" s="152">
        <v>2124</v>
      </c>
      <c r="AW79" s="35"/>
      <c r="AX79" s="152">
        <v>1617</v>
      </c>
      <c r="AY79" s="35"/>
      <c r="AZ79" s="152">
        <v>1505</v>
      </c>
      <c r="BA79" s="35"/>
      <c r="BB79" s="152">
        <v>2495</v>
      </c>
      <c r="BC79" s="35"/>
      <c r="BD79" s="152">
        <v>1652</v>
      </c>
      <c r="BE79" s="35"/>
      <c r="BF79" s="152">
        <v>1483</v>
      </c>
      <c r="BG79" s="35"/>
      <c r="BH79" s="35"/>
    </row>
    <row r="80" spans="1:60">
      <c r="A80" s="33" t="s">
        <v>95</v>
      </c>
      <c r="C80" s="34">
        <v>16375</v>
      </c>
      <c r="D80" s="173"/>
      <c r="E80" s="34">
        <v>16375</v>
      </c>
      <c r="F80" s="173"/>
      <c r="G80" s="34">
        <v>0</v>
      </c>
      <c r="H80" s="173"/>
      <c r="I80" s="34">
        <v>0</v>
      </c>
      <c r="J80" s="173"/>
      <c r="K80" s="34">
        <v>0</v>
      </c>
      <c r="L80" s="173"/>
      <c r="M80" s="34">
        <v>0</v>
      </c>
      <c r="N80" s="152"/>
      <c r="O80" s="34">
        <v>0</v>
      </c>
      <c r="P80" s="152"/>
      <c r="Q80" s="34">
        <v>0</v>
      </c>
      <c r="R80" s="152"/>
      <c r="S80" s="34">
        <v>0</v>
      </c>
      <c r="T80" s="35"/>
      <c r="U80" s="35"/>
      <c r="V80" s="34">
        <v>16375</v>
      </c>
      <c r="W80" s="173"/>
      <c r="X80" s="34">
        <v>16375</v>
      </c>
      <c r="Y80" s="173"/>
      <c r="Z80" s="34">
        <v>0</v>
      </c>
      <c r="AA80" s="173"/>
      <c r="AB80" s="34">
        <v>0</v>
      </c>
      <c r="AC80" s="173"/>
      <c r="AD80" s="34">
        <v>0</v>
      </c>
      <c r="AE80" s="173"/>
      <c r="AF80" s="34">
        <v>0</v>
      </c>
      <c r="AG80" s="152"/>
      <c r="AH80" s="34">
        <v>0</v>
      </c>
      <c r="AI80" s="152"/>
      <c r="AJ80" s="34">
        <v>0</v>
      </c>
      <c r="AK80" s="152"/>
      <c r="AL80" s="34">
        <v>0</v>
      </c>
      <c r="AM80" s="173"/>
      <c r="AN80" s="34">
        <v>0</v>
      </c>
      <c r="AO80" s="35"/>
      <c r="AP80" s="34">
        <v>0</v>
      </c>
      <c r="AQ80" s="35"/>
      <c r="AR80" s="34">
        <v>0</v>
      </c>
      <c r="AS80" s="35"/>
      <c r="AT80" s="34">
        <v>0</v>
      </c>
      <c r="AU80" s="173"/>
      <c r="AV80" s="34">
        <v>0</v>
      </c>
      <c r="AW80" s="35"/>
      <c r="AX80" s="34">
        <v>0</v>
      </c>
      <c r="AY80" s="35"/>
      <c r="AZ80" s="34">
        <v>0</v>
      </c>
      <c r="BA80" s="35"/>
      <c r="BB80" s="34">
        <v>0</v>
      </c>
      <c r="BC80" s="35"/>
      <c r="BD80" s="34">
        <v>0</v>
      </c>
      <c r="BE80" s="35"/>
      <c r="BF80" s="34">
        <v>0</v>
      </c>
      <c r="BG80" s="35"/>
      <c r="BH80" s="35"/>
    </row>
    <row r="81" spans="1:60">
      <c r="A81" s="36" t="s">
        <v>96</v>
      </c>
      <c r="B81" s="152"/>
      <c r="C81" s="152">
        <v>4672</v>
      </c>
      <c r="D81" s="152"/>
      <c r="E81" s="152">
        <v>4672</v>
      </c>
      <c r="F81" s="152"/>
      <c r="G81" s="152">
        <v>0</v>
      </c>
      <c r="H81" s="152"/>
      <c r="I81" s="152">
        <v>0</v>
      </c>
      <c r="J81" s="152"/>
      <c r="K81" s="152">
        <v>0</v>
      </c>
      <c r="L81" s="152"/>
      <c r="M81" s="152">
        <v>0</v>
      </c>
      <c r="N81" s="152"/>
      <c r="O81" s="152">
        <v>0</v>
      </c>
      <c r="P81" s="152"/>
      <c r="Q81" s="152">
        <v>0</v>
      </c>
      <c r="R81" s="152"/>
      <c r="S81" s="152">
        <v>0</v>
      </c>
      <c r="T81" s="35"/>
      <c r="U81" s="35"/>
      <c r="V81" s="152">
        <v>4698</v>
      </c>
      <c r="W81" s="152"/>
      <c r="X81" s="152">
        <v>4698</v>
      </c>
      <c r="Y81" s="152"/>
      <c r="Z81" s="152">
        <v>0</v>
      </c>
      <c r="AA81" s="152"/>
      <c r="AB81" s="152">
        <v>0</v>
      </c>
      <c r="AC81" s="152"/>
      <c r="AD81" s="152">
        <v>0</v>
      </c>
      <c r="AE81" s="152"/>
      <c r="AF81" s="152">
        <v>0</v>
      </c>
      <c r="AG81" s="152"/>
      <c r="AH81" s="152">
        <v>0</v>
      </c>
      <c r="AI81" s="152"/>
      <c r="AJ81" s="152">
        <v>0</v>
      </c>
      <c r="AK81" s="152"/>
      <c r="AL81" s="152">
        <v>0</v>
      </c>
      <c r="AM81" s="152"/>
      <c r="AN81" s="152">
        <v>0</v>
      </c>
      <c r="AO81" s="35"/>
      <c r="AP81" s="152">
        <v>0</v>
      </c>
      <c r="AQ81" s="35"/>
      <c r="AR81" s="152">
        <v>0</v>
      </c>
      <c r="AS81" s="35"/>
      <c r="AT81" s="152">
        <v>0</v>
      </c>
      <c r="AU81" s="152"/>
      <c r="AV81" s="152">
        <v>0</v>
      </c>
      <c r="AW81" s="35"/>
      <c r="AX81" s="152">
        <v>0</v>
      </c>
      <c r="AY81" s="35"/>
      <c r="AZ81" s="152">
        <v>0</v>
      </c>
      <c r="BA81" s="35"/>
      <c r="BB81" s="152">
        <v>0</v>
      </c>
      <c r="BC81" s="35"/>
      <c r="BD81" s="152">
        <v>0</v>
      </c>
      <c r="BE81" s="35"/>
      <c r="BF81" s="152">
        <v>0</v>
      </c>
      <c r="BG81" s="35"/>
      <c r="BH81" s="35"/>
    </row>
    <row r="82" spans="1:60">
      <c r="A82" s="33" t="s">
        <v>250</v>
      </c>
      <c r="C82" s="34">
        <v>0</v>
      </c>
      <c r="D82" s="173"/>
      <c r="E82" s="34">
        <v>0</v>
      </c>
      <c r="F82" s="173"/>
      <c r="G82" s="34">
        <v>0</v>
      </c>
      <c r="H82" s="173"/>
      <c r="I82" s="34">
        <v>0</v>
      </c>
      <c r="J82" s="173"/>
      <c r="K82" s="34">
        <v>0</v>
      </c>
      <c r="L82" s="173"/>
      <c r="M82" s="34">
        <v>0</v>
      </c>
      <c r="N82" s="152"/>
      <c r="O82" s="34">
        <v>0</v>
      </c>
      <c r="P82" s="152"/>
      <c r="Q82" s="34">
        <v>0</v>
      </c>
      <c r="R82" s="152"/>
      <c r="S82" s="34">
        <v>0</v>
      </c>
      <c r="T82" s="35"/>
      <c r="U82" s="35"/>
      <c r="V82" s="34">
        <v>0</v>
      </c>
      <c r="W82" s="173"/>
      <c r="X82" s="34">
        <v>0</v>
      </c>
      <c r="Y82" s="173"/>
      <c r="Z82" s="34">
        <v>0</v>
      </c>
      <c r="AA82" s="173"/>
      <c r="AB82" s="34">
        <v>0</v>
      </c>
      <c r="AC82" s="173"/>
      <c r="AD82" s="34">
        <v>0</v>
      </c>
      <c r="AE82" s="173"/>
      <c r="AF82" s="34">
        <v>0</v>
      </c>
      <c r="AG82" s="152"/>
      <c r="AH82" s="34">
        <v>0</v>
      </c>
      <c r="AI82" s="152"/>
      <c r="AJ82" s="34">
        <v>0</v>
      </c>
      <c r="AK82" s="152"/>
      <c r="AL82" s="34">
        <v>0</v>
      </c>
      <c r="AM82" s="173"/>
      <c r="AN82" s="34">
        <v>0</v>
      </c>
      <c r="AO82" s="35"/>
      <c r="AP82" s="34">
        <v>0</v>
      </c>
      <c r="AQ82" s="35"/>
      <c r="AR82" s="34">
        <v>1287</v>
      </c>
      <c r="AS82" s="42"/>
      <c r="AT82" s="34">
        <v>1287</v>
      </c>
      <c r="AU82" s="173"/>
      <c r="AV82" s="34">
        <v>1287</v>
      </c>
      <c r="AW82" s="42"/>
      <c r="AX82" s="34">
        <v>0</v>
      </c>
      <c r="AY82" s="42"/>
      <c r="AZ82" s="34">
        <v>0</v>
      </c>
      <c r="BA82" s="42"/>
      <c r="BB82" s="34">
        <v>0</v>
      </c>
      <c r="BC82" s="42"/>
      <c r="BD82" s="34">
        <v>0</v>
      </c>
      <c r="BE82" s="42"/>
      <c r="BF82" s="34">
        <v>0</v>
      </c>
      <c r="BG82" s="42"/>
    </row>
    <row r="83" spans="1:60">
      <c r="C83" s="205"/>
      <c r="D83" s="205"/>
      <c r="E83" s="205"/>
      <c r="F83" s="205"/>
      <c r="G83" s="205"/>
      <c r="H83" s="205"/>
      <c r="I83" s="205"/>
      <c r="J83" s="205"/>
      <c r="K83" s="205"/>
      <c r="L83" s="205"/>
      <c r="M83" s="205"/>
      <c r="N83" s="205"/>
      <c r="O83" s="205"/>
      <c r="P83" s="205"/>
      <c r="Q83" s="205"/>
      <c r="R83" s="205"/>
      <c r="S83" s="205"/>
      <c r="V83" s="205"/>
      <c r="W83" s="205"/>
      <c r="X83" s="205"/>
      <c r="Y83" s="205"/>
      <c r="Z83" s="205"/>
      <c r="AA83" s="205"/>
      <c r="AB83" s="205"/>
      <c r="AC83" s="205"/>
      <c r="AD83" s="205"/>
      <c r="AE83" s="205"/>
      <c r="AF83" s="205"/>
      <c r="AG83" s="205"/>
      <c r="AH83" s="205"/>
      <c r="AI83" s="205"/>
      <c r="AJ83" s="205"/>
      <c r="AK83" s="205"/>
      <c r="AL83" s="205"/>
      <c r="AM83" s="205"/>
      <c r="AN83" s="205"/>
      <c r="AP83" s="205"/>
      <c r="AR83" s="205"/>
      <c r="AT83" s="205"/>
      <c r="AU83" s="205"/>
      <c r="AV83" s="205"/>
      <c r="AX83" s="205"/>
      <c r="AZ83" s="205"/>
      <c r="BB83" s="205"/>
      <c r="BD83" s="205"/>
      <c r="BF83" s="205"/>
    </row>
    <row r="84" spans="1:60">
      <c r="C84" s="205"/>
      <c r="D84" s="205"/>
      <c r="E84" s="205"/>
      <c r="F84" s="205"/>
      <c r="G84" s="205"/>
      <c r="H84" s="205"/>
      <c r="I84" s="205"/>
      <c r="J84" s="205"/>
      <c r="K84" s="205"/>
      <c r="L84" s="205"/>
      <c r="M84" s="205"/>
      <c r="N84" s="205"/>
      <c r="O84" s="205"/>
      <c r="P84" s="205"/>
      <c r="Q84" s="205"/>
      <c r="R84" s="205"/>
      <c r="S84" s="205"/>
      <c r="V84" s="205"/>
      <c r="W84" s="205"/>
      <c r="X84" s="205"/>
      <c r="Y84" s="205"/>
      <c r="Z84" s="205"/>
      <c r="AA84" s="205"/>
      <c r="AB84" s="205"/>
      <c r="AC84" s="205"/>
      <c r="AD84" s="205"/>
      <c r="AE84" s="205"/>
      <c r="AF84" s="205"/>
      <c r="AG84" s="205"/>
      <c r="AH84" s="205"/>
      <c r="AI84" s="205"/>
      <c r="AJ84" s="205"/>
      <c r="AK84" s="205"/>
      <c r="AL84" s="205"/>
      <c r="AM84" s="205"/>
      <c r="AN84" s="205"/>
      <c r="AP84" s="205"/>
      <c r="AR84" s="205"/>
      <c r="AT84" s="205"/>
      <c r="AU84" s="205"/>
      <c r="AV84" s="205"/>
      <c r="AX84" s="205"/>
      <c r="AZ84" s="205"/>
      <c r="BB84" s="205"/>
      <c r="BD84" s="205"/>
      <c r="BF84" s="205"/>
    </row>
    <row r="85" spans="1:60">
      <c r="C85" s="205"/>
      <c r="E85" s="205"/>
      <c r="G85" s="205"/>
      <c r="I85" s="205"/>
      <c r="K85" s="205"/>
      <c r="M85" s="205"/>
      <c r="N85" s="23"/>
      <c r="O85" s="205"/>
      <c r="Q85" s="205"/>
      <c r="S85" s="205"/>
      <c r="V85" s="205"/>
      <c r="X85" s="205"/>
      <c r="Z85" s="205"/>
      <c r="AB85" s="205"/>
      <c r="AD85" s="205"/>
      <c r="AF85" s="205"/>
      <c r="AG85" s="23"/>
      <c r="AH85" s="205"/>
      <c r="AJ85" s="205"/>
      <c r="AL85" s="205"/>
      <c r="AN85" s="205"/>
      <c r="AP85" s="205"/>
      <c r="AR85" s="205"/>
      <c r="AT85" s="205"/>
      <c r="AV85" s="205"/>
      <c r="AX85" s="205"/>
      <c r="AZ85" s="205"/>
      <c r="BB85" s="205"/>
      <c r="BD85" s="205"/>
      <c r="BF85" s="205"/>
    </row>
    <row r="86" spans="1:60">
      <c r="C86" s="205"/>
      <c r="D86" s="205"/>
      <c r="E86" s="205"/>
      <c r="F86" s="205"/>
      <c r="G86" s="205"/>
      <c r="H86" s="205"/>
      <c r="I86" s="205"/>
      <c r="J86" s="205"/>
      <c r="K86" s="205"/>
      <c r="L86" s="205"/>
      <c r="M86" s="205"/>
      <c r="N86" s="205"/>
      <c r="O86" s="205"/>
      <c r="P86" s="205"/>
      <c r="Q86" s="205"/>
      <c r="R86" s="205"/>
      <c r="S86" s="205"/>
      <c r="V86" s="205"/>
      <c r="W86" s="205"/>
      <c r="X86" s="205"/>
      <c r="Y86" s="205"/>
      <c r="Z86" s="205"/>
      <c r="AA86" s="205"/>
      <c r="AB86" s="205"/>
      <c r="AC86" s="205"/>
      <c r="AD86" s="205"/>
      <c r="AE86" s="205"/>
      <c r="AF86" s="205"/>
      <c r="AG86" s="205"/>
      <c r="AH86" s="205"/>
      <c r="AI86" s="205"/>
      <c r="AJ86" s="205"/>
      <c r="AK86" s="205"/>
      <c r="AL86" s="205"/>
      <c r="AM86" s="205"/>
      <c r="AN86" s="205"/>
      <c r="AP86" s="205"/>
      <c r="AR86" s="205"/>
      <c r="AT86" s="205"/>
      <c r="AU86" s="205"/>
      <c r="AV86" s="205"/>
      <c r="AX86" s="205"/>
      <c r="AZ86" s="205"/>
      <c r="BB86" s="205"/>
      <c r="BD86" s="205"/>
      <c r="BF86" s="205"/>
    </row>
    <row r="87" spans="1:60">
      <c r="C87" s="205"/>
      <c r="D87" s="205"/>
      <c r="E87" s="205"/>
      <c r="F87" s="205"/>
      <c r="G87" s="205"/>
      <c r="H87" s="205"/>
      <c r="I87" s="205"/>
      <c r="J87" s="205"/>
      <c r="K87" s="205"/>
      <c r="L87" s="205"/>
      <c r="M87" s="205"/>
      <c r="N87" s="205"/>
      <c r="O87" s="205"/>
      <c r="P87" s="205"/>
      <c r="Q87" s="205"/>
      <c r="R87" s="205"/>
      <c r="S87" s="205"/>
      <c r="V87" s="205"/>
      <c r="W87" s="205"/>
      <c r="X87" s="205"/>
      <c r="Y87" s="205"/>
      <c r="Z87" s="205"/>
      <c r="AA87" s="205"/>
      <c r="AB87" s="205"/>
      <c r="AC87" s="205"/>
      <c r="AD87" s="205"/>
      <c r="AE87" s="205"/>
      <c r="AF87" s="205"/>
      <c r="AG87" s="205"/>
      <c r="AH87" s="205"/>
      <c r="AI87" s="205"/>
      <c r="AJ87" s="205"/>
      <c r="AK87" s="205"/>
      <c r="AL87" s="205"/>
      <c r="AM87" s="205"/>
      <c r="AN87" s="205"/>
      <c r="AP87" s="205"/>
      <c r="AR87" s="205"/>
      <c r="AT87" s="205"/>
      <c r="AU87" s="205"/>
      <c r="AV87" s="205"/>
      <c r="AX87" s="205"/>
      <c r="AZ87" s="205"/>
      <c r="BB87" s="205"/>
      <c r="BD87" s="205"/>
      <c r="BF87" s="205"/>
    </row>
    <row r="88" spans="1:60">
      <c r="E88" s="23"/>
      <c r="M88" s="23"/>
      <c r="N88" s="23"/>
      <c r="X88" s="23"/>
      <c r="AF88" s="23"/>
      <c r="AG88" s="23"/>
      <c r="AN88" s="23"/>
      <c r="AV88" s="23"/>
    </row>
    <row r="89" spans="1:60">
      <c r="E89" s="23"/>
      <c r="M89" s="23"/>
      <c r="N89" s="23"/>
      <c r="X89" s="23"/>
      <c r="AF89" s="23"/>
      <c r="AG89" s="23"/>
      <c r="AN89" s="23"/>
      <c r="AV89" s="23"/>
    </row>
    <row r="90" spans="1:60">
      <c r="E90" s="23"/>
      <c r="M90" s="23"/>
      <c r="N90" s="23"/>
      <c r="X90" s="23"/>
      <c r="AF90" s="23"/>
      <c r="AG90" s="23"/>
      <c r="AN90" s="23"/>
      <c r="AV90" s="23"/>
    </row>
    <row r="91" spans="1:60">
      <c r="E91" s="32"/>
      <c r="M91" s="23"/>
      <c r="N91" s="23"/>
      <c r="X91" s="32"/>
      <c r="AF91" s="23"/>
      <c r="AG91" s="23"/>
      <c r="AN91" s="23"/>
      <c r="AV91" s="23"/>
    </row>
    <row r="92" spans="1:60">
      <c r="E92" s="32"/>
      <c r="M92" s="23"/>
      <c r="N92" s="23"/>
      <c r="X92" s="32"/>
      <c r="AF92" s="23"/>
      <c r="AG92" s="23"/>
      <c r="AN92" s="23"/>
      <c r="AV92" s="23"/>
    </row>
    <row r="93" spans="1:60">
      <c r="E93" s="32"/>
      <c r="M93" s="23"/>
      <c r="N93" s="23"/>
      <c r="X93" s="32"/>
      <c r="AF93" s="23"/>
      <c r="AG93" s="23"/>
      <c r="AN93" s="23"/>
      <c r="AV93" s="23"/>
    </row>
    <row r="94" spans="1:60">
      <c r="E94" s="32"/>
      <c r="M94" s="23"/>
      <c r="N94" s="23"/>
      <c r="X94" s="32"/>
      <c r="AF94" s="23"/>
      <c r="AG94" s="23"/>
      <c r="AN94" s="23"/>
      <c r="AV94" s="23"/>
    </row>
    <row r="95" spans="1:60">
      <c r="E95" s="32"/>
      <c r="M95" s="23"/>
      <c r="N95" s="23"/>
      <c r="X95" s="32"/>
      <c r="AF95" s="23"/>
      <c r="AG95" s="23"/>
      <c r="AN95" s="23"/>
      <c r="AV95" s="23"/>
    </row>
    <row r="96" spans="1:60">
      <c r="E96" s="32"/>
      <c r="M96" s="23"/>
      <c r="N96" s="23"/>
      <c r="X96" s="32"/>
      <c r="AF96" s="23"/>
      <c r="AG96" s="23"/>
      <c r="AN96" s="23"/>
      <c r="AV96" s="23"/>
    </row>
    <row r="97" spans="5:48">
      <c r="E97" s="32"/>
      <c r="M97" s="23"/>
      <c r="N97" s="23"/>
      <c r="X97" s="32"/>
      <c r="AF97" s="23"/>
      <c r="AG97" s="23"/>
      <c r="AN97" s="23"/>
      <c r="AV97" s="23"/>
    </row>
    <row r="98" spans="5:48">
      <c r="E98" s="32"/>
      <c r="M98" s="23"/>
      <c r="N98" s="23"/>
      <c r="X98" s="32"/>
      <c r="AF98" s="23"/>
      <c r="AG98" s="23"/>
      <c r="AN98" s="23"/>
      <c r="AV98" s="23"/>
    </row>
    <row r="99" spans="5:48">
      <c r="E99" s="32"/>
      <c r="M99" s="23"/>
      <c r="N99" s="23"/>
      <c r="X99" s="32"/>
      <c r="AF99" s="23"/>
      <c r="AG99" s="23"/>
      <c r="AN99" s="23"/>
      <c r="AV99" s="23"/>
    </row>
    <row r="100" spans="5:48">
      <c r="E100" s="32"/>
      <c r="M100" s="23"/>
      <c r="N100" s="23"/>
      <c r="X100" s="32"/>
      <c r="AF100" s="23"/>
      <c r="AG100" s="23"/>
      <c r="AN100" s="23"/>
      <c r="AV100" s="23"/>
    </row>
    <row r="101" spans="5:48">
      <c r="E101" s="32"/>
      <c r="M101" s="23"/>
      <c r="N101" s="23"/>
      <c r="X101" s="32"/>
      <c r="AF101" s="23"/>
      <c r="AG101" s="23"/>
      <c r="AN101" s="23"/>
      <c r="AV101" s="23"/>
    </row>
    <row r="102" spans="5:48">
      <c r="E102" s="32"/>
      <c r="M102" s="23"/>
      <c r="N102" s="23"/>
      <c r="X102" s="32"/>
      <c r="AF102" s="23"/>
      <c r="AG102" s="23"/>
      <c r="AN102" s="23"/>
      <c r="AV102" s="23"/>
    </row>
    <row r="103" spans="5:48">
      <c r="M103" s="23"/>
      <c r="N103" s="23"/>
      <c r="AF103" s="23"/>
      <c r="AG103" s="23"/>
      <c r="AN103" s="23"/>
      <c r="AV103" s="23"/>
    </row>
    <row r="104" spans="5:48">
      <c r="M104" s="23"/>
      <c r="N104" s="23"/>
      <c r="AF104" s="23"/>
      <c r="AG104" s="23"/>
      <c r="AN104" s="23"/>
      <c r="AV104" s="23"/>
    </row>
    <row r="105" spans="5:48">
      <c r="M105" s="23"/>
      <c r="N105" s="23"/>
      <c r="AF105" s="23"/>
      <c r="AG105" s="23"/>
      <c r="AN105" s="23"/>
      <c r="AV105" s="23"/>
    </row>
  </sheetData>
  <hyperlinks>
    <hyperlink ref="BH5" location="Contents!A1" display="Back"/>
    <hyperlink ref="BH3" location="Contents!A1" display="Back"/>
  </hyperlinks>
  <pageMargins left="0.25" right="0.25" top="0.75" bottom="0.75" header="0.3" footer="0.3"/>
  <pageSetup scale="37" orientation="landscape" r:id="rId1"/>
  <headerFooter>
    <oddFooter>&amp;A</oddFooter>
  </headerFooter>
  <rowBreaks count="2" manualBreakCount="2">
    <brk id="50"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90" zoomScaleNormal="90" workbookViewId="0">
      <selection activeCell="D1" sqref="D1"/>
    </sheetView>
  </sheetViews>
  <sheetFormatPr defaultColWidth="0" defaultRowHeight="15" zeroHeight="1"/>
  <cols>
    <col min="1" max="1" width="4.44140625" style="8" customWidth="1"/>
    <col min="2" max="2" width="146.44140625" style="8" customWidth="1"/>
    <col min="3" max="3" width="4.44140625" style="8" customWidth="1"/>
    <col min="4" max="4" width="8.44140625" style="8" customWidth="1"/>
    <col min="5" max="16384" width="8.44140625" style="8" hidden="1"/>
  </cols>
  <sheetData>
    <row r="1" spans="1:4">
      <c r="A1" s="150"/>
    </row>
    <row r="2" spans="1:4">
      <c r="D2" s="177" t="s">
        <v>135</v>
      </c>
    </row>
    <row r="3" spans="1:4" ht="24.75" customHeight="1">
      <c r="B3" s="11" t="s">
        <v>139</v>
      </c>
    </row>
    <row r="4" spans="1:4"/>
    <row r="5" spans="1:4" ht="96">
      <c r="B5" s="175" t="s">
        <v>140</v>
      </c>
    </row>
    <row r="6" spans="1:4" ht="57.6">
      <c r="B6" s="175" t="s">
        <v>141</v>
      </c>
    </row>
    <row r="7" spans="1:4" ht="76.8">
      <c r="B7" s="175" t="s">
        <v>142</v>
      </c>
    </row>
    <row r="8" spans="1:4"/>
    <row r="9" spans="1:4"/>
    <row r="10" spans="1:4"/>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BC43"/>
  <sheetViews>
    <sheetView showGridLines="0" zoomScale="80" zoomScaleNormal="80" zoomScaleSheetLayoutView="70" workbookViewId="0">
      <pane xSplit="2" ySplit="4" topLeftCell="AE5" activePane="bottomRight" state="frozen"/>
      <selection activeCell="A6" sqref="A6"/>
      <selection pane="topRight" activeCell="A6" sqref="A6"/>
      <selection pane="bottomLeft" activeCell="A6" sqref="A6"/>
      <selection pane="bottomRight" activeCell="B39" sqref="B39"/>
    </sheetView>
  </sheetViews>
  <sheetFormatPr defaultColWidth="12.44140625" defaultRowHeight="15" zeroHeight="1" outlineLevelCol="1"/>
  <cols>
    <col min="1" max="1" width="2.44140625" style="8" customWidth="1"/>
    <col min="2" max="2" width="50.109375" style="8" customWidth="1"/>
    <col min="3" max="13" width="10.44140625" style="8" hidden="1" customWidth="1" outlineLevel="1"/>
    <col min="14" max="14" width="0.44140625" style="8" hidden="1" customWidth="1" outlineLevel="1"/>
    <col min="15" max="16" width="1.44140625" style="8" hidden="1" customWidth="1" outlineLevel="1"/>
    <col min="17" max="17" width="12.44140625" style="8" hidden="1" customWidth="1" outlineLevel="1"/>
    <col min="18" max="18" width="1.44140625" style="8" hidden="1" customWidth="1" outlineLevel="1"/>
    <col min="19" max="19" width="13" style="8" hidden="1" customWidth="1" outlineLevel="1"/>
    <col min="20" max="20" width="1.44140625" style="8" hidden="1" customWidth="1" outlineLevel="1"/>
    <col min="21" max="21" width="13" style="8" hidden="1" customWidth="1" outlineLevel="1"/>
    <col min="22" max="22" width="3.44140625" style="8" hidden="1" customWidth="1" outlineLevel="1"/>
    <col min="23" max="23" width="11.44140625" hidden="1" customWidth="1" collapsed="1"/>
    <col min="24" max="26" width="11.44140625" hidden="1" customWidth="1"/>
    <col min="27" max="30" width="9.5546875" hidden="1" customWidth="1"/>
    <col min="31" max="43" width="9.5546875" customWidth="1"/>
    <col min="44" max="44" width="1.6640625" customWidth="1"/>
    <col min="45" max="45" width="0.44140625" customWidth="1"/>
    <col min="46" max="47" width="1.44140625" customWidth="1"/>
    <col min="48" max="49" width="11.109375" hidden="1" customWidth="1"/>
    <col min="50" max="53" width="11.109375" customWidth="1"/>
    <col min="54" max="54" width="1.44140625" style="8" customWidth="1"/>
    <col min="55" max="55" width="11.44140625" style="8" customWidth="1"/>
    <col min="56" max="69" width="12.44140625" style="8" customWidth="1"/>
    <col min="70" max="16384" width="12.44140625" style="8"/>
  </cols>
  <sheetData>
    <row r="1" spans="1:55">
      <c r="A1" s="150"/>
      <c r="J1" s="8" t="s">
        <v>120</v>
      </c>
    </row>
    <row r="2" spans="1:55" ht="27">
      <c r="B2" s="6" t="s">
        <v>152</v>
      </c>
      <c r="C2" s="18"/>
      <c r="D2" s="18"/>
      <c r="E2" s="18"/>
      <c r="F2" s="18"/>
      <c r="G2" s="18"/>
      <c r="H2" s="18"/>
      <c r="I2" s="18"/>
      <c r="J2" s="18" t="s">
        <v>120</v>
      </c>
      <c r="K2" s="18"/>
      <c r="L2" s="18"/>
      <c r="M2" s="18"/>
      <c r="N2" s="18"/>
      <c r="O2" s="18"/>
      <c r="P2" s="18"/>
      <c r="Q2" s="18"/>
      <c r="R2" s="19"/>
      <c r="S2" s="18"/>
      <c r="T2" s="19"/>
      <c r="U2" s="18"/>
      <c r="V2" s="174"/>
      <c r="W2" s="130"/>
      <c r="X2" s="130"/>
      <c r="Y2" s="130"/>
      <c r="Z2" s="130"/>
      <c r="AA2" s="130"/>
      <c r="AB2" s="130"/>
      <c r="AC2" s="130"/>
      <c r="AD2" s="130"/>
      <c r="AE2" s="130"/>
      <c r="AF2" s="130"/>
      <c r="AG2" s="130"/>
      <c r="AH2" s="130"/>
      <c r="AI2" s="130"/>
      <c r="AJ2" s="130"/>
      <c r="AK2" s="130"/>
      <c r="AL2" s="130"/>
      <c r="AM2" s="130"/>
      <c r="AN2" s="130"/>
      <c r="AO2" s="130"/>
      <c r="AP2" s="130"/>
      <c r="AQ2" s="130"/>
      <c r="AR2" s="130"/>
      <c r="AS2" s="212"/>
      <c r="AT2" s="212"/>
      <c r="AU2" s="212"/>
      <c r="AV2" s="130"/>
      <c r="AW2" s="130"/>
      <c r="AX2" s="130"/>
      <c r="AY2" s="130"/>
      <c r="AZ2" s="130"/>
      <c r="BA2" s="130"/>
      <c r="BB2" s="174"/>
      <c r="BC2" s="174"/>
    </row>
    <row r="3" spans="1:55" ht="15" customHeight="1">
      <c r="B3" s="1"/>
      <c r="C3" s="18"/>
      <c r="D3" s="18"/>
      <c r="E3" s="18"/>
      <c r="F3" s="18"/>
      <c r="G3" s="18"/>
      <c r="H3" s="18"/>
      <c r="I3" s="18"/>
      <c r="J3" s="18"/>
      <c r="K3" s="18"/>
      <c r="L3" s="18"/>
      <c r="M3" s="18"/>
      <c r="N3" s="18"/>
      <c r="O3" s="18"/>
      <c r="P3" s="18"/>
      <c r="Q3" s="18"/>
      <c r="R3" s="19"/>
      <c r="S3" s="18"/>
      <c r="T3" s="19"/>
      <c r="U3" s="18"/>
      <c r="V3" s="174"/>
      <c r="W3" s="130"/>
      <c r="X3" s="130"/>
      <c r="Y3" s="130"/>
      <c r="Z3" s="130"/>
      <c r="AA3" s="130"/>
      <c r="AB3" s="130"/>
      <c r="AC3" s="130"/>
      <c r="AD3" s="130"/>
      <c r="AE3" s="130"/>
      <c r="AF3" s="130"/>
      <c r="AG3" s="130"/>
      <c r="AH3" s="130"/>
      <c r="AI3" s="130"/>
      <c r="AJ3" s="130"/>
      <c r="AK3" s="130"/>
      <c r="AL3" s="130"/>
      <c r="AM3" s="130"/>
      <c r="AN3" s="130"/>
      <c r="AO3" s="130"/>
      <c r="AP3" s="130"/>
      <c r="AQ3" s="130"/>
      <c r="AR3" s="130"/>
      <c r="AS3" s="212"/>
      <c r="AT3" s="212"/>
      <c r="AU3" s="212"/>
      <c r="AV3" s="130"/>
      <c r="AW3" s="130"/>
      <c r="AX3" s="130"/>
      <c r="AY3" s="130"/>
      <c r="AZ3" s="130"/>
      <c r="BA3" s="130"/>
      <c r="BB3" s="174"/>
      <c r="BC3" s="176" t="s">
        <v>135</v>
      </c>
    </row>
    <row r="4" spans="1:55" ht="20.399999999999999">
      <c r="B4" s="2" t="s">
        <v>102</v>
      </c>
      <c r="C4" s="90"/>
      <c r="D4" s="90"/>
      <c r="E4" s="90"/>
      <c r="F4" s="90"/>
      <c r="G4" s="90"/>
      <c r="H4" s="90"/>
      <c r="I4" s="90"/>
      <c r="J4" s="90"/>
      <c r="K4" s="90"/>
      <c r="L4" s="90"/>
      <c r="M4" s="90"/>
      <c r="N4" s="91"/>
      <c r="O4" s="91"/>
      <c r="P4" s="91"/>
      <c r="Q4" s="90"/>
      <c r="R4" s="90"/>
      <c r="S4" s="90"/>
      <c r="T4" s="90"/>
      <c r="U4" s="90"/>
      <c r="V4" s="174"/>
      <c r="W4" s="90"/>
      <c r="X4" s="90"/>
      <c r="Y4" s="90"/>
      <c r="Z4" s="90"/>
      <c r="AA4" s="90"/>
      <c r="AB4" s="90"/>
      <c r="AC4" s="90"/>
      <c r="AD4" s="90"/>
      <c r="AE4" s="90"/>
      <c r="AF4" s="90"/>
      <c r="AG4" s="90"/>
      <c r="AH4" s="90"/>
      <c r="AI4" s="90"/>
      <c r="AJ4" s="90"/>
      <c r="AK4" s="90"/>
      <c r="AL4" s="90"/>
      <c r="AM4" s="90"/>
      <c r="AN4" s="90"/>
      <c r="AO4" s="90"/>
      <c r="AP4" s="90"/>
      <c r="AQ4" s="90"/>
      <c r="AR4" s="90"/>
      <c r="AS4" s="91"/>
      <c r="AT4" s="91"/>
      <c r="AU4" s="91"/>
      <c r="AV4" s="90"/>
      <c r="AW4" s="90"/>
      <c r="AX4" s="90"/>
      <c r="AY4" s="90"/>
      <c r="AZ4" s="90"/>
      <c r="BA4" s="90"/>
      <c r="BB4" s="174"/>
      <c r="BC4" s="174"/>
    </row>
    <row r="5" spans="1:55" ht="16.2">
      <c r="B5" s="92" t="s">
        <v>104</v>
      </c>
      <c r="C5" s="251" t="s">
        <v>239</v>
      </c>
      <c r="D5" s="251"/>
      <c r="E5" s="251"/>
      <c r="F5" s="251"/>
      <c r="G5" s="251"/>
      <c r="H5" s="251"/>
      <c r="I5" s="251"/>
      <c r="J5" s="251"/>
      <c r="K5" s="251"/>
      <c r="L5" s="251"/>
      <c r="M5" s="251"/>
      <c r="N5" s="94"/>
      <c r="O5" s="94"/>
      <c r="P5" s="94"/>
      <c r="Q5" s="252" t="s">
        <v>239</v>
      </c>
      <c r="R5" s="252"/>
      <c r="S5" s="252"/>
      <c r="T5" s="252"/>
      <c r="U5" s="252"/>
      <c r="W5" s="213" t="s">
        <v>120</v>
      </c>
      <c r="X5" s="93"/>
      <c r="Y5" s="213" t="s">
        <v>231</v>
      </c>
      <c r="Z5" s="213" t="s">
        <v>231</v>
      </c>
      <c r="AA5" s="213" t="s">
        <v>231</v>
      </c>
      <c r="AB5" s="213" t="s">
        <v>231</v>
      </c>
      <c r="AC5" s="213" t="s">
        <v>231</v>
      </c>
      <c r="AD5" s="213" t="s">
        <v>231</v>
      </c>
      <c r="AE5" s="213" t="s">
        <v>231</v>
      </c>
      <c r="AF5" s="213" t="s">
        <v>231</v>
      </c>
      <c r="AG5" s="213" t="s">
        <v>231</v>
      </c>
      <c r="AH5" s="93"/>
      <c r="AI5" s="93"/>
      <c r="AJ5" s="93"/>
      <c r="AK5" s="93"/>
      <c r="AL5" s="93"/>
      <c r="AM5" s="93"/>
      <c r="AN5" s="93"/>
      <c r="AO5" s="93"/>
      <c r="AP5" s="93"/>
      <c r="AQ5" s="93"/>
      <c r="AR5" s="93"/>
      <c r="AS5" s="94"/>
      <c r="AT5" s="94"/>
      <c r="AU5" s="94"/>
      <c r="AV5" s="213" t="s">
        <v>231</v>
      </c>
      <c r="AW5" s="213" t="s">
        <v>231</v>
      </c>
      <c r="AX5" s="93"/>
      <c r="AY5" s="93"/>
      <c r="AZ5" s="93"/>
      <c r="BA5" s="93"/>
    </row>
    <row r="6" spans="1:55" ht="15" customHeight="1" thickBot="1">
      <c r="B6" s="96"/>
      <c r="C6" s="97" t="s">
        <v>105</v>
      </c>
      <c r="D6" s="97" t="s">
        <v>106</v>
      </c>
      <c r="E6" s="97" t="s">
        <v>107</v>
      </c>
      <c r="F6" s="97" t="s">
        <v>108</v>
      </c>
      <c r="G6" s="97" t="s">
        <v>109</v>
      </c>
      <c r="H6" s="97" t="s">
        <v>110</v>
      </c>
      <c r="I6" s="97" t="s">
        <v>111</v>
      </c>
      <c r="J6" s="97" t="s">
        <v>112</v>
      </c>
      <c r="K6" s="97" t="s">
        <v>156</v>
      </c>
      <c r="L6" s="97" t="s">
        <v>182</v>
      </c>
      <c r="M6" s="97" t="s">
        <v>209</v>
      </c>
      <c r="N6" s="98"/>
      <c r="O6" s="99"/>
      <c r="P6" s="98"/>
      <c r="Q6" s="97" t="s">
        <v>25</v>
      </c>
      <c r="R6" s="95"/>
      <c r="S6" s="97" t="s">
        <v>37</v>
      </c>
      <c r="T6" s="95"/>
      <c r="U6" s="97" t="s">
        <v>210</v>
      </c>
      <c r="W6" s="97" t="s">
        <v>105</v>
      </c>
      <c r="X6" s="97" t="s">
        <v>106</v>
      </c>
      <c r="Y6" s="97" t="s">
        <v>107</v>
      </c>
      <c r="Z6" s="97" t="s">
        <v>108</v>
      </c>
      <c r="AA6" s="97" t="s">
        <v>109</v>
      </c>
      <c r="AB6" s="97" t="s">
        <v>110</v>
      </c>
      <c r="AC6" s="97" t="s">
        <v>111</v>
      </c>
      <c r="AD6" s="97" t="s">
        <v>112</v>
      </c>
      <c r="AE6" s="97" t="s">
        <v>156</v>
      </c>
      <c r="AF6" s="97" t="s">
        <v>182</v>
      </c>
      <c r="AG6" s="97" t="s">
        <v>209</v>
      </c>
      <c r="AH6" s="97" t="s">
        <v>238</v>
      </c>
      <c r="AI6" s="97" t="s">
        <v>245</v>
      </c>
      <c r="AJ6" s="97" t="s">
        <v>249</v>
      </c>
      <c r="AK6" s="97" t="s">
        <v>254</v>
      </c>
      <c r="AL6" s="97" t="s">
        <v>260</v>
      </c>
      <c r="AM6" s="97" t="s">
        <v>265</v>
      </c>
      <c r="AN6" s="97" t="s">
        <v>269</v>
      </c>
      <c r="AO6" s="97" t="s">
        <v>273</v>
      </c>
      <c r="AP6" s="97" t="s">
        <v>274</v>
      </c>
      <c r="AQ6" s="97" t="s">
        <v>327</v>
      </c>
      <c r="AR6" s="131"/>
      <c r="AS6" s="98"/>
      <c r="AT6" s="99"/>
      <c r="AU6" s="98"/>
      <c r="AV6" s="97" t="s">
        <v>25</v>
      </c>
      <c r="AW6" s="97" t="s">
        <v>37</v>
      </c>
      <c r="AX6" s="97" t="s">
        <v>233</v>
      </c>
      <c r="AY6" s="97" t="s">
        <v>256</v>
      </c>
      <c r="AZ6" s="97" t="s">
        <v>275</v>
      </c>
      <c r="BA6" s="97" t="s">
        <v>328</v>
      </c>
    </row>
    <row r="7" spans="1:55" ht="3.75" customHeight="1">
      <c r="B7" s="3"/>
      <c r="C7" s="93"/>
      <c r="D7" s="93"/>
      <c r="E7" s="93"/>
      <c r="F7" s="93"/>
      <c r="G7" s="93"/>
      <c r="H7" s="93"/>
      <c r="I7" s="93"/>
      <c r="J7" s="93"/>
      <c r="K7" s="93"/>
      <c r="L7" s="93"/>
      <c r="M7" s="93"/>
      <c r="N7" s="94"/>
      <c r="O7" s="100"/>
      <c r="P7" s="94"/>
      <c r="Q7" s="93"/>
      <c r="R7" s="95"/>
      <c r="S7" s="93"/>
      <c r="T7" s="95"/>
      <c r="U7" s="93"/>
      <c r="W7" s="93"/>
      <c r="X7" s="93"/>
      <c r="Y7" s="93"/>
      <c r="Z7" s="93"/>
      <c r="AA7" s="93"/>
      <c r="AB7" s="93"/>
      <c r="AC7" s="93"/>
      <c r="AD7" s="93"/>
      <c r="AE7" s="93"/>
      <c r="AF7" s="93"/>
      <c r="AG7" s="93"/>
      <c r="AH7" s="93"/>
      <c r="AI7" s="93"/>
      <c r="AJ7" s="93"/>
      <c r="AK7" s="93"/>
      <c r="AL7" s="93"/>
      <c r="AM7" s="93"/>
      <c r="AN7" s="93"/>
      <c r="AO7" s="93"/>
      <c r="AP7" s="93"/>
      <c r="AQ7" s="93"/>
      <c r="AR7" s="93"/>
      <c r="AS7" s="94"/>
      <c r="AT7" s="100"/>
      <c r="AU7" s="94"/>
      <c r="AV7" s="93"/>
      <c r="AW7" s="93"/>
      <c r="AX7" s="93"/>
      <c r="AY7" s="93"/>
      <c r="AZ7" s="93"/>
      <c r="BA7" s="93"/>
    </row>
    <row r="8" spans="1:55" ht="20.25" customHeight="1">
      <c r="B8" s="4" t="s">
        <v>64</v>
      </c>
      <c r="C8" s="101"/>
      <c r="D8" s="101"/>
      <c r="E8" s="101"/>
      <c r="F8" s="101"/>
      <c r="G8" s="101"/>
      <c r="H8" s="101"/>
      <c r="I8" s="101"/>
      <c r="J8" s="101"/>
      <c r="K8" s="101"/>
      <c r="L8" s="101"/>
      <c r="M8" s="101"/>
      <c r="N8" s="102"/>
      <c r="O8" s="103"/>
      <c r="P8" s="102"/>
      <c r="Q8" s="101"/>
      <c r="R8" s="95"/>
      <c r="S8" s="101"/>
      <c r="T8" s="95"/>
      <c r="U8" s="101"/>
      <c r="W8" s="101"/>
      <c r="X8" s="101"/>
      <c r="Y8" s="101"/>
      <c r="Z8" s="101"/>
      <c r="AA8" s="101"/>
      <c r="AB8" s="101"/>
      <c r="AC8" s="101"/>
      <c r="AD8" s="101"/>
      <c r="AE8" s="101"/>
      <c r="AF8" s="101"/>
      <c r="AG8" s="101"/>
      <c r="AH8" s="101"/>
      <c r="AI8" s="101"/>
      <c r="AJ8" s="101"/>
      <c r="AK8" s="101"/>
      <c r="AL8" s="101"/>
      <c r="AM8" s="101"/>
      <c r="AN8" s="101"/>
      <c r="AO8" s="101"/>
      <c r="AP8" s="101"/>
      <c r="AQ8" s="101"/>
      <c r="AR8" s="101"/>
      <c r="AS8" s="102"/>
      <c r="AT8" s="103"/>
      <c r="AU8" s="102"/>
      <c r="AV8" s="101"/>
      <c r="AW8" s="101"/>
      <c r="AX8" s="101"/>
      <c r="AY8" s="101"/>
      <c r="AZ8" s="101"/>
      <c r="BA8" s="101"/>
    </row>
    <row r="9" spans="1:55" ht="3.75" customHeight="1">
      <c r="B9" s="3"/>
      <c r="C9" s="93"/>
      <c r="D9" s="93"/>
      <c r="E9" s="93"/>
      <c r="F9" s="93"/>
      <c r="G9" s="93"/>
      <c r="H9" s="93"/>
      <c r="I9" s="93"/>
      <c r="J9" s="93"/>
      <c r="K9" s="93"/>
      <c r="L9" s="93"/>
      <c r="M9" s="93"/>
      <c r="N9" s="94"/>
      <c r="O9" s="100"/>
      <c r="P9" s="94"/>
      <c r="Q9" s="93"/>
      <c r="R9" s="95"/>
      <c r="S9" s="93"/>
      <c r="T9" s="95"/>
      <c r="U9" s="93"/>
      <c r="W9" s="93"/>
      <c r="X9" s="93"/>
      <c r="Y9" s="93"/>
      <c r="Z9" s="93"/>
      <c r="AA9" s="93"/>
      <c r="AB9" s="93"/>
      <c r="AC9" s="93"/>
      <c r="AD9" s="93"/>
      <c r="AE9" s="93"/>
      <c r="AF9" s="93"/>
      <c r="AG9" s="93"/>
      <c r="AH9" s="93"/>
      <c r="AI9" s="93"/>
      <c r="AJ9" s="93"/>
      <c r="AK9" s="93"/>
      <c r="AL9" s="93"/>
      <c r="AM9" s="93"/>
      <c r="AN9" s="93"/>
      <c r="AO9" s="93"/>
      <c r="AP9" s="93"/>
      <c r="AQ9" s="93"/>
      <c r="AR9" s="93"/>
      <c r="AS9" s="94"/>
      <c r="AT9" s="100"/>
      <c r="AU9" s="94"/>
      <c r="AV9" s="93"/>
      <c r="AW9" s="93"/>
      <c r="AX9" s="93"/>
      <c r="AY9" s="93"/>
      <c r="AZ9" s="93"/>
      <c r="BA9" s="93"/>
    </row>
    <row r="10" spans="1:55" ht="20.25" customHeight="1">
      <c r="B10" s="104" t="s">
        <v>113</v>
      </c>
      <c r="C10" s="105">
        <v>279.39768104168115</v>
      </c>
      <c r="D10" s="105">
        <v>270.32453976680597</v>
      </c>
      <c r="E10" s="105">
        <v>279.7909796559349</v>
      </c>
      <c r="F10" s="105">
        <v>301.50743151918545</v>
      </c>
      <c r="G10" s="105">
        <v>311.93652100415306</v>
      </c>
      <c r="H10" s="105">
        <v>330.1</v>
      </c>
      <c r="I10" s="105">
        <v>307.3</v>
      </c>
      <c r="J10" s="105">
        <v>324.3</v>
      </c>
      <c r="K10" s="105">
        <v>324.60000000000002</v>
      </c>
      <c r="L10" s="105">
        <v>309.2</v>
      </c>
      <c r="M10" s="105">
        <v>292</v>
      </c>
      <c r="N10" s="106"/>
      <c r="O10" s="107"/>
      <c r="P10" s="106"/>
      <c r="Q10" s="105">
        <v>1131.0206319836075</v>
      </c>
      <c r="R10" s="108"/>
      <c r="S10" s="105">
        <v>1273.6365210041499</v>
      </c>
      <c r="T10" s="108"/>
      <c r="U10" s="105">
        <v>1250.1000000000001</v>
      </c>
      <c r="W10" s="105">
        <v>279.39768104168115</v>
      </c>
      <c r="X10" s="105">
        <v>270.32453976680597</v>
      </c>
      <c r="Y10" s="105">
        <v>279.7909796559349</v>
      </c>
      <c r="Z10" s="105">
        <v>301.50743151918545</v>
      </c>
      <c r="AA10" s="105">
        <v>311.93652100415306</v>
      </c>
      <c r="AB10" s="105">
        <v>330.1</v>
      </c>
      <c r="AC10" s="105">
        <v>307.3</v>
      </c>
      <c r="AD10" s="105">
        <v>324.3</v>
      </c>
      <c r="AE10" s="105">
        <v>325.17200000000003</v>
      </c>
      <c r="AF10" s="105">
        <v>309.83999999999997</v>
      </c>
      <c r="AG10" s="105">
        <v>292.60700000000003</v>
      </c>
      <c r="AH10" s="105">
        <v>306.66699999999997</v>
      </c>
      <c r="AI10" s="105">
        <v>284.10000000000002</v>
      </c>
      <c r="AJ10" s="105">
        <v>243</v>
      </c>
      <c r="AK10" s="105">
        <v>234.4</v>
      </c>
      <c r="AL10" s="105">
        <v>243.5</v>
      </c>
      <c r="AM10" s="105">
        <v>231.9</v>
      </c>
      <c r="AN10" s="105">
        <v>217.3</v>
      </c>
      <c r="AO10" s="105">
        <v>208.3</v>
      </c>
      <c r="AP10" s="105">
        <v>216.7</v>
      </c>
      <c r="AQ10" s="105">
        <v>205</v>
      </c>
      <c r="AR10" s="105"/>
      <c r="AS10" s="106"/>
      <c r="AT10" s="107"/>
      <c r="AU10" s="106"/>
      <c r="AV10" s="105">
        <v>1131.0206319836075</v>
      </c>
      <c r="AW10" s="105">
        <v>1273.6365210041531</v>
      </c>
      <c r="AX10" s="105">
        <v>1234.2859999999998</v>
      </c>
      <c r="AY10" s="105">
        <v>1005</v>
      </c>
      <c r="AZ10" s="105">
        <v>874.2</v>
      </c>
      <c r="BA10" s="105">
        <v>847.3</v>
      </c>
    </row>
    <row r="11" spans="1:55" ht="20.25" customHeight="1">
      <c r="B11" s="104" t="s">
        <v>114</v>
      </c>
      <c r="C11" s="109">
        <v>59.078163846873288</v>
      </c>
      <c r="D11" s="109">
        <v>58.064693484487755</v>
      </c>
      <c r="E11" s="109">
        <v>56.405196036341813</v>
      </c>
      <c r="F11" s="109">
        <v>60.093007868973366</v>
      </c>
      <c r="G11" s="109">
        <v>58.632063387333361</v>
      </c>
      <c r="H11" s="109">
        <v>56.3</v>
      </c>
      <c r="I11" s="109">
        <v>56.8</v>
      </c>
      <c r="J11" s="109">
        <v>56.3</v>
      </c>
      <c r="K11" s="109">
        <v>61.3</v>
      </c>
      <c r="L11" s="109">
        <v>63.4</v>
      </c>
      <c r="M11" s="109">
        <v>62.1</v>
      </c>
      <c r="N11" s="106"/>
      <c r="O11" s="107"/>
      <c r="P11" s="106"/>
      <c r="Q11" s="109">
        <v>233.64106123667622</v>
      </c>
      <c r="R11" s="108"/>
      <c r="S11" s="109">
        <v>228.03206338733338</v>
      </c>
      <c r="T11" s="108"/>
      <c r="U11" s="109">
        <v>243.1</v>
      </c>
      <c r="W11" s="109">
        <v>59.078163846873288</v>
      </c>
      <c r="X11" s="109">
        <v>58.064693484487755</v>
      </c>
      <c r="Y11" s="109">
        <v>56.405196036341813</v>
      </c>
      <c r="Z11" s="109">
        <v>60.093007868973366</v>
      </c>
      <c r="AA11" s="109">
        <v>58.632063387333361</v>
      </c>
      <c r="AB11" s="109">
        <v>56.3</v>
      </c>
      <c r="AC11" s="109">
        <v>56.8</v>
      </c>
      <c r="AD11" s="109">
        <v>56.3</v>
      </c>
      <c r="AE11" s="109">
        <v>61.343000000000004</v>
      </c>
      <c r="AF11" s="109">
        <v>63.44</v>
      </c>
      <c r="AG11" s="109">
        <v>62.131999999999998</v>
      </c>
      <c r="AH11" s="109">
        <v>69.805999999999997</v>
      </c>
      <c r="AI11" s="109">
        <v>64</v>
      </c>
      <c r="AJ11" s="109">
        <v>49.2</v>
      </c>
      <c r="AK11" s="109">
        <v>54.2</v>
      </c>
      <c r="AL11" s="109">
        <v>51.6</v>
      </c>
      <c r="AM11" s="109">
        <v>51.1</v>
      </c>
      <c r="AN11" s="109">
        <v>56.2</v>
      </c>
      <c r="AO11" s="109">
        <v>54</v>
      </c>
      <c r="AP11" s="109">
        <v>56.5</v>
      </c>
      <c r="AQ11" s="109">
        <v>56.6</v>
      </c>
      <c r="AR11" s="109"/>
      <c r="AS11" s="106"/>
      <c r="AT11" s="107"/>
      <c r="AU11" s="106"/>
      <c r="AV11" s="109">
        <v>233.64106123667622</v>
      </c>
      <c r="AW11" s="109">
        <v>228.03206338733338</v>
      </c>
      <c r="AX11" s="109">
        <v>256.721</v>
      </c>
      <c r="AY11" s="109">
        <v>219</v>
      </c>
      <c r="AZ11" s="109">
        <v>217.8</v>
      </c>
      <c r="BA11" s="109">
        <v>223.29999999999998</v>
      </c>
    </row>
    <row r="12" spans="1:55" ht="20.25" customHeight="1">
      <c r="B12" s="104" t="s">
        <v>115</v>
      </c>
      <c r="C12" s="109">
        <v>23.384871613304902</v>
      </c>
      <c r="D12" s="109">
        <v>21.576235024480798</v>
      </c>
      <c r="E12" s="109">
        <v>21.969333937501197</v>
      </c>
      <c r="F12" s="109">
        <v>24.688400561590392</v>
      </c>
      <c r="G12" s="109">
        <v>22.598466952197096</v>
      </c>
      <c r="H12" s="109">
        <v>23.9</v>
      </c>
      <c r="I12" s="109">
        <v>18.899999999999999</v>
      </c>
      <c r="J12" s="109">
        <v>19.100000000000001</v>
      </c>
      <c r="K12" s="109">
        <v>17.8</v>
      </c>
      <c r="L12" s="109">
        <v>17.600000000000001</v>
      </c>
      <c r="M12" s="109">
        <v>18.8</v>
      </c>
      <c r="N12" s="106"/>
      <c r="O12" s="107"/>
      <c r="P12" s="106"/>
      <c r="Q12" s="109">
        <v>91.618841136877279</v>
      </c>
      <c r="R12" s="108"/>
      <c r="S12" s="109">
        <v>84.498466952197077</v>
      </c>
      <c r="T12" s="108"/>
      <c r="U12" s="109">
        <v>73.300000000000011</v>
      </c>
      <c r="W12" s="109">
        <v>23.384871613304902</v>
      </c>
      <c r="X12" s="109">
        <v>21.576235024480798</v>
      </c>
      <c r="Y12" s="109">
        <v>21.969333937501197</v>
      </c>
      <c r="Z12" s="109">
        <v>24.688400561590392</v>
      </c>
      <c r="AA12" s="109">
        <v>22.598466952197096</v>
      </c>
      <c r="AB12" s="109">
        <v>23.937000000000001</v>
      </c>
      <c r="AC12" s="109">
        <v>18.940999999999999</v>
      </c>
      <c r="AD12" s="109">
        <v>19.082999999999998</v>
      </c>
      <c r="AE12" s="109">
        <v>17.841999999999999</v>
      </c>
      <c r="AF12" s="109">
        <v>17.568999999999999</v>
      </c>
      <c r="AG12" s="109">
        <v>18.806000000000001</v>
      </c>
      <c r="AH12" s="109">
        <v>17.114999999999998</v>
      </c>
      <c r="AI12" s="109">
        <v>17.3</v>
      </c>
      <c r="AJ12" s="109">
        <v>15.5</v>
      </c>
      <c r="AK12" s="109">
        <v>16.7</v>
      </c>
      <c r="AL12" s="109">
        <v>18.899999999999999</v>
      </c>
      <c r="AM12" s="109">
        <v>17.100000000000001</v>
      </c>
      <c r="AN12" s="109">
        <v>19.5</v>
      </c>
      <c r="AO12" s="109">
        <v>16.899999999999999</v>
      </c>
      <c r="AP12" s="109">
        <v>21.1</v>
      </c>
      <c r="AQ12" s="109">
        <v>17.8</v>
      </c>
      <c r="AR12" s="109"/>
      <c r="AS12" s="106"/>
      <c r="AT12" s="107"/>
      <c r="AU12" s="106"/>
      <c r="AV12" s="109">
        <v>91.618841136877279</v>
      </c>
      <c r="AW12" s="109">
        <v>84.6</v>
      </c>
      <c r="AX12" s="109">
        <v>71.331999999999994</v>
      </c>
      <c r="AY12" s="109">
        <v>68.400000000000006</v>
      </c>
      <c r="AZ12" s="109">
        <v>74.599999999999994</v>
      </c>
      <c r="BA12" s="109">
        <v>75.3</v>
      </c>
    </row>
    <row r="13" spans="1:55" s="18" customFormat="1" ht="20.25" customHeight="1">
      <c r="B13" s="110" t="s">
        <v>116</v>
      </c>
      <c r="C13" s="111">
        <v>361.86028913715944</v>
      </c>
      <c r="D13" s="111">
        <v>349.96546710683452</v>
      </c>
      <c r="E13" s="111">
        <v>358.16550962977789</v>
      </c>
      <c r="F13" s="111">
        <v>386.28883958686924</v>
      </c>
      <c r="G13" s="111">
        <v>393.16705134368362</v>
      </c>
      <c r="H13" s="111">
        <v>410.38168223752746</v>
      </c>
      <c r="I13" s="111">
        <v>383.03000559092044</v>
      </c>
      <c r="J13" s="111">
        <v>399.64334425733591</v>
      </c>
      <c r="K13" s="111">
        <v>403.76469007781719</v>
      </c>
      <c r="L13" s="111">
        <v>390.15971691157785</v>
      </c>
      <c r="M13" s="111">
        <v>372.91669093397002</v>
      </c>
      <c r="N13" s="112"/>
      <c r="O13" s="113"/>
      <c r="P13" s="112"/>
      <c r="Q13" s="111">
        <v>1456.2801054606412</v>
      </c>
      <c r="R13" s="108"/>
      <c r="S13" s="111">
        <v>1586.1670513436836</v>
      </c>
      <c r="T13" s="108"/>
      <c r="U13" s="111">
        <v>1566.5</v>
      </c>
      <c r="W13" s="111">
        <v>361.86071650185932</v>
      </c>
      <c r="X13" s="111">
        <v>349.96546827577453</v>
      </c>
      <c r="Y13" s="111">
        <v>358.16550962977794</v>
      </c>
      <c r="Z13" s="111">
        <v>379.85583958686925</v>
      </c>
      <c r="AA13" s="111">
        <v>393.16705134368362</v>
      </c>
      <c r="AB13" s="111">
        <v>410.38168223752746</v>
      </c>
      <c r="AC13" s="111">
        <v>383.03000559092044</v>
      </c>
      <c r="AD13" s="111">
        <v>399.64334425733591</v>
      </c>
      <c r="AE13" s="111">
        <v>404.35735676781724</v>
      </c>
      <c r="AF13" s="111">
        <v>390.84866422157785</v>
      </c>
      <c r="AG13" s="111">
        <v>373.54564927397007</v>
      </c>
      <c r="AH13" s="111">
        <v>393.58531274976764</v>
      </c>
      <c r="AI13" s="111">
        <v>365.45068415521746</v>
      </c>
      <c r="AJ13" s="111">
        <v>307.72238142275376</v>
      </c>
      <c r="AK13" s="111">
        <v>305.28002646753504</v>
      </c>
      <c r="AL13" s="111">
        <v>314.10861611949463</v>
      </c>
      <c r="AM13" s="111">
        <v>300.0555049442018</v>
      </c>
      <c r="AN13" s="111">
        <v>293.00887247759891</v>
      </c>
      <c r="AO13" s="111">
        <v>279.22879626982632</v>
      </c>
      <c r="AP13" s="111">
        <v>294.31315256571168</v>
      </c>
      <c r="AQ13" s="111">
        <v>279.39778957140936</v>
      </c>
      <c r="AR13" s="122"/>
      <c r="AS13" s="112"/>
      <c r="AT13" s="113"/>
      <c r="AU13" s="112"/>
      <c r="AV13" s="111">
        <v>1449.8475339942811</v>
      </c>
      <c r="AW13" s="111">
        <v>1586.1670513436836</v>
      </c>
      <c r="AX13" s="111">
        <v>1562.337</v>
      </c>
      <c r="AY13" s="111">
        <v>1292.4000000000001</v>
      </c>
      <c r="AZ13" s="111">
        <v>1166.5999999999999</v>
      </c>
      <c r="BA13" s="111">
        <v>1145.8999999999999</v>
      </c>
    </row>
    <row r="14" spans="1:55" ht="6" customHeight="1">
      <c r="B14" s="5"/>
      <c r="C14" s="109"/>
      <c r="D14" s="109"/>
      <c r="E14" s="109"/>
      <c r="F14" s="109"/>
      <c r="G14" s="109"/>
      <c r="H14" s="109"/>
      <c r="I14" s="109"/>
      <c r="J14" s="109"/>
      <c r="K14" s="109"/>
      <c r="L14" s="109"/>
      <c r="M14" s="109"/>
      <c r="N14" s="114"/>
      <c r="O14" s="115"/>
      <c r="P14" s="114"/>
      <c r="Q14" s="109"/>
      <c r="R14" s="108"/>
      <c r="S14" s="109"/>
      <c r="T14" s="108"/>
      <c r="U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14"/>
      <c r="AT14" s="115"/>
      <c r="AU14" s="114"/>
      <c r="AV14" s="109"/>
      <c r="AW14" s="109"/>
      <c r="AX14" s="109"/>
      <c r="AY14" s="109"/>
      <c r="AZ14" s="109"/>
      <c r="BA14" s="109"/>
    </row>
    <row r="15" spans="1:55" ht="20.25" customHeight="1">
      <c r="B15" s="116" t="s">
        <v>117</v>
      </c>
      <c r="C15" s="109">
        <v>261.87349045470557</v>
      </c>
      <c r="D15" s="109">
        <v>257.02990055994434</v>
      </c>
      <c r="E15" s="109">
        <v>271.09076048785897</v>
      </c>
      <c r="F15" s="109">
        <v>289.90132945436017</v>
      </c>
      <c r="G15" s="109">
        <v>293.79227503440774</v>
      </c>
      <c r="H15" s="109">
        <v>313.95357186524109</v>
      </c>
      <c r="I15" s="109">
        <v>295.93596869644369</v>
      </c>
      <c r="J15" s="109">
        <v>306.19239867100936</v>
      </c>
      <c r="K15" s="109">
        <v>306.88163862106279</v>
      </c>
      <c r="L15" s="109">
        <v>298.00610703888538</v>
      </c>
      <c r="M15" s="109">
        <v>291.22193240207025</v>
      </c>
      <c r="N15" s="106"/>
      <c r="O15" s="107"/>
      <c r="P15" s="106"/>
      <c r="Q15" s="109">
        <v>1079.8954809568691</v>
      </c>
      <c r="R15" s="108"/>
      <c r="S15" s="109">
        <v>1209.8742142671019</v>
      </c>
      <c r="T15" s="108"/>
      <c r="U15" s="109">
        <v>1202.3020767330277</v>
      </c>
      <c r="W15" s="109">
        <v>261.87349045470557</v>
      </c>
      <c r="X15" s="109">
        <v>257.02990055994434</v>
      </c>
      <c r="Y15" s="109">
        <v>271.09076048785892</v>
      </c>
      <c r="Z15" s="109">
        <v>288.30232945436018</v>
      </c>
      <c r="AA15" s="109">
        <v>294.89638300440777</v>
      </c>
      <c r="AB15" s="109">
        <v>315.16787637524112</v>
      </c>
      <c r="AC15" s="109">
        <v>296.68473208644366</v>
      </c>
      <c r="AD15" s="109">
        <v>306.65388646100939</v>
      </c>
      <c r="AE15" s="109">
        <v>310.60067264106283</v>
      </c>
      <c r="AF15" s="109">
        <v>303.83060427888535</v>
      </c>
      <c r="AG15" s="109">
        <v>295.44535420207023</v>
      </c>
      <c r="AH15" s="109">
        <v>314.85805460387542</v>
      </c>
      <c r="AI15" s="109">
        <v>292.538523657496</v>
      </c>
      <c r="AJ15" s="109">
        <v>241.7877216839704</v>
      </c>
      <c r="AK15" s="109">
        <v>234.22167249498719</v>
      </c>
      <c r="AL15" s="109">
        <v>254.99654381055922</v>
      </c>
      <c r="AM15" s="109">
        <v>232.58672018490907</v>
      </c>
      <c r="AN15" s="109">
        <v>209.07959696923808</v>
      </c>
      <c r="AO15" s="109">
        <v>211.73120616129617</v>
      </c>
      <c r="AP15" s="109">
        <v>235.6970446262836</v>
      </c>
      <c r="AQ15" s="109">
        <v>223.50352544152548</v>
      </c>
      <c r="AR15" s="109"/>
      <c r="AS15" s="106"/>
      <c r="AT15" s="107"/>
      <c r="AU15" s="106"/>
      <c r="AV15" s="109">
        <v>1078.2964809568691</v>
      </c>
      <c r="AW15" s="109">
        <v>1213.4028779271021</v>
      </c>
      <c r="AX15" s="109">
        <v>1224.734685725894</v>
      </c>
      <c r="AY15" s="109">
        <v>1023.5444616470127</v>
      </c>
      <c r="AZ15" s="109">
        <v>889.09456794172695</v>
      </c>
      <c r="BA15" s="109">
        <v>880.01137319834334</v>
      </c>
    </row>
    <row r="16" spans="1:55" ht="6" customHeight="1">
      <c r="B16" s="5"/>
      <c r="C16" s="109"/>
      <c r="D16" s="109"/>
      <c r="E16" s="109"/>
      <c r="F16" s="109"/>
      <c r="G16" s="109"/>
      <c r="H16" s="109"/>
      <c r="I16" s="109"/>
      <c r="J16" s="109"/>
      <c r="K16" s="109"/>
      <c r="L16" s="109"/>
      <c r="M16" s="109"/>
      <c r="N16" s="114"/>
      <c r="O16" s="115"/>
      <c r="P16" s="114"/>
      <c r="Q16" s="109"/>
      <c r="R16" s="108"/>
      <c r="S16" s="109"/>
      <c r="T16" s="108"/>
      <c r="U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14"/>
      <c r="AT16" s="115"/>
      <c r="AU16" s="114"/>
      <c r="AV16" s="109"/>
      <c r="AW16" s="109"/>
      <c r="AX16" s="109"/>
      <c r="AY16" s="109"/>
      <c r="AZ16" s="109"/>
      <c r="BA16" s="109"/>
    </row>
    <row r="17" spans="1:53" ht="20.25" customHeight="1">
      <c r="B17" s="116" t="s">
        <v>118</v>
      </c>
      <c r="C17" s="109">
        <v>99.986798682453866</v>
      </c>
      <c r="D17" s="109">
        <v>92.935566546890186</v>
      </c>
      <c r="E17" s="109">
        <v>87.074749141918915</v>
      </c>
      <c r="F17" s="109">
        <v>96.387510132509078</v>
      </c>
      <c r="G17" s="109">
        <v>99.374776309275887</v>
      </c>
      <c r="H17" s="109">
        <v>96.428110372286369</v>
      </c>
      <c r="I17" s="109">
        <v>87.094036894476744</v>
      </c>
      <c r="J17" s="109">
        <v>93.450945586326554</v>
      </c>
      <c r="K17" s="109">
        <v>96.883051456754401</v>
      </c>
      <c r="L17" s="109">
        <v>92.153609872692471</v>
      </c>
      <c r="M17" s="109">
        <v>81.694758531899765</v>
      </c>
      <c r="N17" s="106"/>
      <c r="O17" s="107"/>
      <c r="P17" s="106"/>
      <c r="Q17" s="109">
        <v>376.38462450377205</v>
      </c>
      <c r="R17" s="108"/>
      <c r="S17" s="109">
        <v>376.34786916236555</v>
      </c>
      <c r="T17" s="108"/>
      <c r="U17" s="109">
        <v>364.18236544767319</v>
      </c>
      <c r="W17" s="109">
        <v>99.98722604715374</v>
      </c>
      <c r="X17" s="109">
        <v>92.935567715830189</v>
      </c>
      <c r="Y17" s="109">
        <v>87.074749141919028</v>
      </c>
      <c r="Z17" s="109">
        <v>91.553510132509075</v>
      </c>
      <c r="AA17" s="109">
        <v>98.270668339275858</v>
      </c>
      <c r="AB17" s="109">
        <v>95.213805862286335</v>
      </c>
      <c r="AC17" s="109">
        <v>86.345273504476779</v>
      </c>
      <c r="AD17" s="109">
        <v>92.989457796326519</v>
      </c>
      <c r="AE17" s="109">
        <v>93.756684126754408</v>
      </c>
      <c r="AF17" s="109">
        <v>87.018059942692503</v>
      </c>
      <c r="AG17" s="109">
        <v>78.100295071899836</v>
      </c>
      <c r="AH17" s="109">
        <f>AH13-AH15</f>
        <v>78.727258145892222</v>
      </c>
      <c r="AI17" s="109">
        <v>72.912160497721459</v>
      </c>
      <c r="AJ17" s="109">
        <v>65.934659738783353</v>
      </c>
      <c r="AK17" s="109">
        <v>71.058353972547849</v>
      </c>
      <c r="AL17" s="109">
        <v>59.11207230893541</v>
      </c>
      <c r="AM17" s="109">
        <v>67.468784759292731</v>
      </c>
      <c r="AN17" s="109">
        <v>83.929275508360831</v>
      </c>
      <c r="AO17" s="109">
        <v>67.497590108530147</v>
      </c>
      <c r="AP17" s="109">
        <v>58.616107939428076</v>
      </c>
      <c r="AQ17" s="109">
        <v>55.894264129883879</v>
      </c>
      <c r="AR17" s="109"/>
      <c r="AS17" s="106"/>
      <c r="AT17" s="107"/>
      <c r="AU17" s="106"/>
      <c r="AV17" s="109">
        <v>371.55105303741203</v>
      </c>
      <c r="AW17" s="109">
        <v>372.81920550236549</v>
      </c>
      <c r="AX17" s="109">
        <v>337.60229728723897</v>
      </c>
      <c r="AY17" s="109">
        <v>269.01724651798804</v>
      </c>
      <c r="AZ17" s="109">
        <v>277.51175831561181</v>
      </c>
      <c r="BA17" s="109">
        <v>265.93723768620293</v>
      </c>
    </row>
    <row r="18" spans="1:53" s="20" customFormat="1" ht="20.25" customHeight="1">
      <c r="B18" s="117" t="s">
        <v>119</v>
      </c>
      <c r="C18" s="171">
        <v>0.28000000000000003</v>
      </c>
      <c r="D18" s="171">
        <v>0.27</v>
      </c>
      <c r="E18" s="171">
        <v>0.24</v>
      </c>
      <c r="F18" s="171">
        <v>0.25</v>
      </c>
      <c r="G18" s="171">
        <v>0.25</v>
      </c>
      <c r="H18" s="171">
        <v>0.23</v>
      </c>
      <c r="I18" s="171">
        <v>0.23</v>
      </c>
      <c r="J18" s="171">
        <v>0.23</v>
      </c>
      <c r="K18" s="171">
        <v>0.24</v>
      </c>
      <c r="L18" s="171">
        <v>0.24</v>
      </c>
      <c r="M18" s="171">
        <v>0.22</v>
      </c>
      <c r="N18" s="119"/>
      <c r="O18" s="120"/>
      <c r="P18" s="119"/>
      <c r="Q18" s="118">
        <v>0.26</v>
      </c>
      <c r="R18" s="118" t="s">
        <v>120</v>
      </c>
      <c r="S18" s="118">
        <v>0.24</v>
      </c>
      <c r="T18" s="118"/>
      <c r="U18" s="118">
        <v>0.23</v>
      </c>
      <c r="W18" s="118">
        <v>0.28000000000000003</v>
      </c>
      <c r="X18" s="118">
        <v>0.27</v>
      </c>
      <c r="Y18" s="118">
        <v>0.24</v>
      </c>
      <c r="Z18" s="118">
        <v>0.24</v>
      </c>
      <c r="AA18" s="231">
        <v>0.25</v>
      </c>
      <c r="AB18" s="231">
        <v>0.23</v>
      </c>
      <c r="AC18" s="231">
        <v>0.23</v>
      </c>
      <c r="AD18" s="231">
        <v>0.23</v>
      </c>
      <c r="AE18" s="231">
        <v>0.23</v>
      </c>
      <c r="AF18" s="231">
        <v>0.22</v>
      </c>
      <c r="AG18" s="231">
        <v>0.21</v>
      </c>
      <c r="AH18" s="231">
        <v>0.2</v>
      </c>
      <c r="AI18" s="231">
        <v>0.2</v>
      </c>
      <c r="AJ18" s="231">
        <v>0.21</v>
      </c>
      <c r="AK18" s="231">
        <v>0.23</v>
      </c>
      <c r="AL18" s="231">
        <v>0.19</v>
      </c>
      <c r="AM18" s="231">
        <v>0.22</v>
      </c>
      <c r="AN18" s="231">
        <v>0.28999999999999998</v>
      </c>
      <c r="AO18" s="231">
        <v>0.24</v>
      </c>
      <c r="AP18" s="231">
        <v>0.2</v>
      </c>
      <c r="AQ18" s="231">
        <v>0.2</v>
      </c>
      <c r="AR18" s="231"/>
      <c r="AS18" s="119"/>
      <c r="AT18" s="120"/>
      <c r="AU18" s="119"/>
      <c r="AV18" s="233">
        <v>0.26</v>
      </c>
      <c r="AW18" s="233">
        <v>0.24</v>
      </c>
      <c r="AX18" s="233">
        <v>0.22</v>
      </c>
      <c r="AY18" s="233">
        <v>0.21</v>
      </c>
      <c r="AZ18" s="233">
        <v>0.24</v>
      </c>
      <c r="BA18" s="233">
        <v>0.23</v>
      </c>
    </row>
    <row r="19" spans="1:53" ht="6" customHeight="1">
      <c r="B19" s="5"/>
      <c r="C19" s="121"/>
      <c r="D19" s="121"/>
      <c r="E19" s="121"/>
      <c r="F19" s="121"/>
      <c r="G19" s="121"/>
      <c r="H19" s="121"/>
      <c r="I19" s="121"/>
      <c r="J19" s="121"/>
      <c r="K19" s="121"/>
      <c r="L19" s="121"/>
      <c r="M19" s="121"/>
      <c r="N19" s="114"/>
      <c r="O19" s="115"/>
      <c r="P19" s="114"/>
      <c r="Q19" s="121"/>
      <c r="R19" s="108"/>
      <c r="S19" s="121"/>
      <c r="T19" s="108"/>
      <c r="U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14"/>
      <c r="AT19" s="115"/>
      <c r="AU19" s="114"/>
      <c r="AV19" s="121"/>
      <c r="AW19" s="121"/>
      <c r="AX19" s="121"/>
      <c r="AY19" s="121"/>
      <c r="AZ19" s="121"/>
      <c r="BA19" s="121"/>
    </row>
    <row r="20" spans="1:53" ht="20.25" customHeight="1">
      <c r="B20" s="116" t="s">
        <v>121</v>
      </c>
      <c r="C20" s="122">
        <v>51.56481515944062</v>
      </c>
      <c r="D20" s="122">
        <v>49.388492732138872</v>
      </c>
      <c r="E20" s="122">
        <v>106.468564928712</v>
      </c>
      <c r="F20" s="122">
        <v>48.328636005912216</v>
      </c>
      <c r="G20" s="122">
        <v>45.594741570457863</v>
      </c>
      <c r="H20" s="122">
        <v>46.723266694760298</v>
      </c>
      <c r="I20" s="122">
        <v>44.913358515953099</v>
      </c>
      <c r="J20" s="122">
        <v>47.419962072829499</v>
      </c>
      <c r="K20" s="122">
        <v>49.949190148742396</v>
      </c>
      <c r="L20" s="122">
        <v>51.563586458775994</v>
      </c>
      <c r="M20" s="122">
        <v>50.372210858204703</v>
      </c>
      <c r="N20" s="106"/>
      <c r="O20" s="107"/>
      <c r="P20" s="106"/>
      <c r="Q20" s="122">
        <v>255.75050882620371</v>
      </c>
      <c r="R20" s="108"/>
      <c r="S20" s="122">
        <v>184.65132885400075</v>
      </c>
      <c r="T20" s="108"/>
      <c r="U20" s="122">
        <v>199.30494953855259</v>
      </c>
      <c r="W20" s="122">
        <v>51.56481515944062</v>
      </c>
      <c r="X20" s="122">
        <v>49.388492732138872</v>
      </c>
      <c r="Y20" s="122">
        <v>106.468564928712</v>
      </c>
      <c r="Z20" s="122">
        <v>48.328636005912216</v>
      </c>
      <c r="AA20" s="122">
        <v>45.519001070457861</v>
      </c>
      <c r="AB20" s="122">
        <v>46.378455014760299</v>
      </c>
      <c r="AC20" s="122">
        <v>44.896714955953108</v>
      </c>
      <c r="AD20" s="122">
        <v>48.113621942829496</v>
      </c>
      <c r="AE20" s="122">
        <v>49.677779678742397</v>
      </c>
      <c r="AF20" s="122">
        <v>51.161235518776003</v>
      </c>
      <c r="AG20" s="122">
        <v>48.347393798204706</v>
      </c>
      <c r="AH20" s="122">
        <v>49.677388497945948</v>
      </c>
      <c r="AI20" s="122">
        <v>50.373747204179708</v>
      </c>
      <c r="AJ20" s="122">
        <v>47.0137151101965</v>
      </c>
      <c r="AK20" s="122">
        <v>42.836726966924715</v>
      </c>
      <c r="AL20" s="122">
        <v>45.880009261214497</v>
      </c>
      <c r="AM20" s="122">
        <v>41.885262091962097</v>
      </c>
      <c r="AN20" s="122">
        <v>36.38965824316341</v>
      </c>
      <c r="AO20" s="122">
        <v>43.243963409712194</v>
      </c>
      <c r="AP20" s="122">
        <v>48.262436298807501</v>
      </c>
      <c r="AQ20" s="122">
        <v>43.040348304555799</v>
      </c>
      <c r="AR20" s="122"/>
      <c r="AS20" s="106"/>
      <c r="AT20" s="107"/>
      <c r="AU20" s="106"/>
      <c r="AV20" s="122">
        <v>255.75050882620371</v>
      </c>
      <c r="AW20" s="122">
        <v>184.90779298400076</v>
      </c>
      <c r="AX20" s="122">
        <v>198.86379749366904</v>
      </c>
      <c r="AY20" s="122">
        <v>186.10419854251543</v>
      </c>
      <c r="AZ20" s="122">
        <v>169.7813200436452</v>
      </c>
      <c r="BA20" s="122">
        <v>170.93640625623891</v>
      </c>
    </row>
    <row r="21" spans="1:53" s="20" customFormat="1" ht="20.25" customHeight="1">
      <c r="B21" s="117" t="s">
        <v>122</v>
      </c>
      <c r="C21" s="172">
        <v>0.14000000000000001</v>
      </c>
      <c r="D21" s="172">
        <v>0.14000000000000001</v>
      </c>
      <c r="E21" s="172">
        <v>0.3</v>
      </c>
      <c r="F21" s="172">
        <v>0.13</v>
      </c>
      <c r="G21" s="172">
        <v>0.12</v>
      </c>
      <c r="H21" s="172">
        <v>0.11</v>
      </c>
      <c r="I21" s="172">
        <v>0.12</v>
      </c>
      <c r="J21" s="172">
        <v>0.12</v>
      </c>
      <c r="K21" s="172">
        <v>0.12</v>
      </c>
      <c r="L21" s="172">
        <v>0.13</v>
      </c>
      <c r="M21" s="172">
        <v>0.14000000000000001</v>
      </c>
      <c r="N21" s="119"/>
      <c r="O21" s="120"/>
      <c r="P21" s="119"/>
      <c r="Q21" s="123">
        <v>0.18</v>
      </c>
      <c r="R21" s="123"/>
      <c r="S21" s="123">
        <v>0.12</v>
      </c>
      <c r="T21" s="123"/>
      <c r="U21" s="123">
        <v>0.13</v>
      </c>
      <c r="W21" s="123">
        <v>0.14000000000000001</v>
      </c>
      <c r="X21" s="123">
        <v>0.14000000000000001</v>
      </c>
      <c r="Y21" s="123">
        <v>0.3</v>
      </c>
      <c r="Z21" s="123">
        <v>0.13</v>
      </c>
      <c r="AA21" s="232">
        <v>0.12</v>
      </c>
      <c r="AB21" s="232">
        <v>0.11</v>
      </c>
      <c r="AC21" s="232">
        <v>0.12</v>
      </c>
      <c r="AD21" s="232">
        <v>0.12</v>
      </c>
      <c r="AE21" s="232">
        <v>0.12</v>
      </c>
      <c r="AF21" s="232">
        <v>0.13</v>
      </c>
      <c r="AG21" s="232">
        <v>0.13</v>
      </c>
      <c r="AH21" s="232">
        <v>0.13</v>
      </c>
      <c r="AI21" s="232">
        <v>0.14000000000000001</v>
      </c>
      <c r="AJ21" s="232">
        <v>0.15</v>
      </c>
      <c r="AK21" s="232">
        <v>0.14000000000000001</v>
      </c>
      <c r="AL21" s="232">
        <v>0.15</v>
      </c>
      <c r="AM21" s="232">
        <v>0.14000000000000001</v>
      </c>
      <c r="AN21" s="232">
        <v>0.12</v>
      </c>
      <c r="AO21" s="232">
        <v>0.15</v>
      </c>
      <c r="AP21" s="232">
        <v>0.16</v>
      </c>
      <c r="AQ21" s="232">
        <v>0.15</v>
      </c>
      <c r="AR21" s="232"/>
      <c r="AS21" s="119"/>
      <c r="AT21" s="120"/>
      <c r="AU21" s="119"/>
      <c r="AV21" s="232">
        <v>0.18</v>
      </c>
      <c r="AW21" s="232">
        <v>0.12</v>
      </c>
      <c r="AX21" s="232">
        <v>0.13</v>
      </c>
      <c r="AY21" s="232">
        <v>0.14000000000000001</v>
      </c>
      <c r="AZ21" s="232">
        <v>0.15</v>
      </c>
      <c r="BA21" s="232">
        <v>0.15</v>
      </c>
    </row>
    <row r="22" spans="1:53" s="20" customFormat="1" ht="9.75" customHeight="1">
      <c r="B22" s="124"/>
      <c r="C22" s="125"/>
      <c r="D22" s="125"/>
      <c r="E22" s="125"/>
      <c r="F22" s="125"/>
      <c r="G22" s="125"/>
      <c r="H22" s="125"/>
      <c r="I22" s="125"/>
      <c r="J22" s="125"/>
      <c r="K22" s="125"/>
      <c r="L22" s="125"/>
      <c r="M22" s="125"/>
      <c r="N22" s="114"/>
      <c r="O22" s="115"/>
      <c r="P22" s="114"/>
      <c r="Q22" s="125"/>
      <c r="R22" s="126"/>
      <c r="S22" s="125"/>
      <c r="T22" s="126"/>
      <c r="U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14"/>
      <c r="AS22" s="114"/>
      <c r="AT22" s="115"/>
      <c r="AU22" s="114"/>
      <c r="AV22" s="125"/>
      <c r="AW22" s="125"/>
      <c r="AX22" s="125"/>
      <c r="AY22" s="125"/>
      <c r="AZ22" s="125"/>
      <c r="BA22" s="125"/>
    </row>
    <row r="23" spans="1:53" ht="3.75" customHeight="1" collapsed="1">
      <c r="B23" s="116"/>
      <c r="C23" s="127"/>
      <c r="D23" s="127"/>
      <c r="E23" s="127"/>
      <c r="F23" s="127"/>
      <c r="G23" s="127"/>
      <c r="H23" s="127"/>
      <c r="I23" s="127"/>
      <c r="J23" s="127"/>
      <c r="K23" s="127"/>
      <c r="L23" s="127"/>
      <c r="M23" s="127"/>
      <c r="N23" s="112"/>
      <c r="O23" s="113"/>
      <c r="P23" s="112"/>
      <c r="Q23" s="127"/>
      <c r="R23" s="108"/>
      <c r="S23" s="127"/>
      <c r="T23" s="108"/>
      <c r="U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12"/>
      <c r="AT23" s="113"/>
      <c r="AU23" s="112"/>
      <c r="AV23" s="127"/>
      <c r="AW23" s="127"/>
      <c r="AX23" s="127"/>
      <c r="AY23" s="127"/>
      <c r="AZ23" s="127"/>
      <c r="BA23" s="127"/>
    </row>
    <row r="24" spans="1:53" ht="3.75" customHeight="1">
      <c r="B24" s="116"/>
      <c r="C24" s="127"/>
      <c r="D24" s="127"/>
      <c r="E24" s="127"/>
      <c r="F24" s="127"/>
      <c r="G24" s="127"/>
      <c r="H24" s="127"/>
      <c r="I24" s="127"/>
      <c r="J24" s="127"/>
      <c r="K24" s="127"/>
      <c r="L24" s="127"/>
      <c r="M24" s="127"/>
      <c r="N24" s="112"/>
      <c r="O24" s="113"/>
      <c r="P24" s="112"/>
      <c r="Q24" s="127" t="s">
        <v>120</v>
      </c>
      <c r="R24" s="108"/>
      <c r="S24" s="127" t="s">
        <v>120</v>
      </c>
      <c r="T24" s="108"/>
      <c r="U24" s="127" t="s">
        <v>120</v>
      </c>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12"/>
      <c r="AT24" s="113"/>
      <c r="AU24" s="112"/>
      <c r="AV24" s="127" t="s">
        <v>120</v>
      </c>
      <c r="AW24" s="127" t="s">
        <v>120</v>
      </c>
      <c r="AX24" s="127" t="s">
        <v>120</v>
      </c>
      <c r="AY24" s="127" t="s">
        <v>120</v>
      </c>
      <c r="AZ24" s="127" t="s">
        <v>120</v>
      </c>
      <c r="BA24" s="127" t="s">
        <v>120</v>
      </c>
    </row>
    <row r="25" spans="1:53" ht="20.25" customHeight="1">
      <c r="B25" s="116" t="s">
        <v>123</v>
      </c>
      <c r="C25" s="127">
        <v>62.710102628972187</v>
      </c>
      <c r="D25" s="127">
        <v>64.288476546514474</v>
      </c>
      <c r="E25" s="127">
        <v>55.519318129941283</v>
      </c>
      <c r="F25" s="127">
        <v>62.713496568076437</v>
      </c>
      <c r="G25" s="127">
        <v>69.565857508591648</v>
      </c>
      <c r="H25" s="127">
        <v>70.094380977701405</v>
      </c>
      <c r="I25" s="127">
        <v>68.897674360647557</v>
      </c>
      <c r="J25" s="127">
        <v>75.286854938892418</v>
      </c>
      <c r="K25" s="127">
        <v>74.060590318482824</v>
      </c>
      <c r="L25" s="127">
        <v>69.405637364224532</v>
      </c>
      <c r="M25" s="127">
        <v>58.544675911289666</v>
      </c>
      <c r="N25" s="106"/>
      <c r="O25" s="107"/>
      <c r="P25" s="106"/>
      <c r="Q25" s="122">
        <v>245.23139387350437</v>
      </c>
      <c r="R25" s="108"/>
      <c r="S25" s="122">
        <v>283.84476778583303</v>
      </c>
      <c r="T25" s="108"/>
      <c r="U25" s="122">
        <v>277.34218946288945</v>
      </c>
      <c r="W25" s="127">
        <v>62.710529993672061</v>
      </c>
      <c r="X25" s="127">
        <v>64.288477715454505</v>
      </c>
      <c r="Y25" s="127">
        <v>55.519318129941439</v>
      </c>
      <c r="Z25" s="127">
        <v>57.879496740345452</v>
      </c>
      <c r="AA25" s="127">
        <v>69.565857508591634</v>
      </c>
      <c r="AB25" s="127">
        <v>65.058361789016629</v>
      </c>
      <c r="AC25" s="127">
        <v>68.897674360647571</v>
      </c>
      <c r="AD25" s="127">
        <v>72.679524557442477</v>
      </c>
      <c r="AE25" s="127">
        <v>76.353759118482841</v>
      </c>
      <c r="AF25" s="127">
        <v>64.880066794224561</v>
      </c>
      <c r="AG25" s="127">
        <v>60.544675911289723</v>
      </c>
      <c r="AH25" s="127">
        <v>53.023158747313467</v>
      </c>
      <c r="AI25" s="127">
        <v>44.386763049978896</v>
      </c>
      <c r="AJ25" s="127">
        <v>43.179629129386427</v>
      </c>
      <c r="AK25" s="127">
        <v>48.694142254860722</v>
      </c>
      <c r="AL25" s="127">
        <v>37.157180100294823</v>
      </c>
      <c r="AM25" s="127">
        <v>46.4656404891292</v>
      </c>
      <c r="AN25" s="127">
        <v>50.91130261798471</v>
      </c>
      <c r="AO25" s="127">
        <v>36.376240094449585</v>
      </c>
      <c r="AP25" s="127">
        <v>39.530245833904651</v>
      </c>
      <c r="AQ25" s="127">
        <v>36.127684591035049</v>
      </c>
      <c r="AR25" s="127"/>
      <c r="AS25" s="106"/>
      <c r="AT25" s="107"/>
      <c r="AU25" s="106"/>
      <c r="AV25" s="122">
        <v>240.39782257941346</v>
      </c>
      <c r="AW25" s="122">
        <v>276.20141821569825</v>
      </c>
      <c r="AX25" s="122">
        <v>254.80166057131058</v>
      </c>
      <c r="AY25" s="122">
        <v>173.41771453452085</v>
      </c>
      <c r="AZ25" s="122">
        <v>173.28342903546815</v>
      </c>
      <c r="BA25" s="122">
        <v>162.94547313737399</v>
      </c>
    </row>
    <row r="26" spans="1:53" s="20" customFormat="1" ht="20.25" customHeight="1">
      <c r="B26" s="117" t="s">
        <v>124</v>
      </c>
      <c r="C26" s="172">
        <v>0.17</v>
      </c>
      <c r="D26" s="172">
        <v>0.18</v>
      </c>
      <c r="E26" s="172">
        <v>0.16</v>
      </c>
      <c r="F26" s="172">
        <v>0.16</v>
      </c>
      <c r="G26" s="172">
        <v>0.18</v>
      </c>
      <c r="H26" s="172">
        <v>0.17</v>
      </c>
      <c r="I26" s="172">
        <v>0.18</v>
      </c>
      <c r="J26" s="172">
        <v>0.19</v>
      </c>
      <c r="K26" s="172">
        <v>0.18</v>
      </c>
      <c r="L26" s="172">
        <v>0.18</v>
      </c>
      <c r="M26" s="172">
        <v>0.16</v>
      </c>
      <c r="N26" s="119"/>
      <c r="O26" s="120"/>
      <c r="P26" s="119"/>
      <c r="Q26" s="123">
        <v>0.17</v>
      </c>
      <c r="R26" s="123"/>
      <c r="S26" s="123">
        <v>0.18</v>
      </c>
      <c r="T26" s="123"/>
      <c r="U26" s="123">
        <v>0.18</v>
      </c>
      <c r="W26" s="123">
        <v>0.17</v>
      </c>
      <c r="X26" s="123">
        <v>0.18</v>
      </c>
      <c r="Y26" s="123">
        <v>0.16</v>
      </c>
      <c r="Z26" s="123">
        <v>0.15</v>
      </c>
      <c r="AA26" s="232">
        <v>0.18</v>
      </c>
      <c r="AB26" s="232">
        <v>0.16</v>
      </c>
      <c r="AC26" s="232">
        <v>0.18</v>
      </c>
      <c r="AD26" s="232">
        <v>0.18</v>
      </c>
      <c r="AE26" s="232">
        <v>0.19</v>
      </c>
      <c r="AF26" s="232">
        <v>0.17</v>
      </c>
      <c r="AG26" s="232">
        <v>0.16</v>
      </c>
      <c r="AH26" s="232">
        <v>0.13</v>
      </c>
      <c r="AI26" s="232">
        <v>0.12</v>
      </c>
      <c r="AJ26" s="232">
        <v>0.14000000000000001</v>
      </c>
      <c r="AK26" s="232">
        <v>0.16</v>
      </c>
      <c r="AL26" s="232">
        <v>0.12</v>
      </c>
      <c r="AM26" s="232">
        <v>0.15</v>
      </c>
      <c r="AN26" s="232">
        <v>0.17</v>
      </c>
      <c r="AO26" s="232">
        <v>0.13</v>
      </c>
      <c r="AP26" s="232">
        <v>0.13</v>
      </c>
      <c r="AQ26" s="232">
        <v>0.13</v>
      </c>
      <c r="AR26" s="232"/>
      <c r="AS26" s="119"/>
      <c r="AT26" s="120"/>
      <c r="AU26" s="119"/>
      <c r="AV26" s="232">
        <v>0.17</v>
      </c>
      <c r="AW26" s="232">
        <v>0.17</v>
      </c>
      <c r="AX26" s="232">
        <v>0.16</v>
      </c>
      <c r="AY26" s="232">
        <v>0.13</v>
      </c>
      <c r="AZ26" s="232">
        <v>0.15</v>
      </c>
      <c r="BA26" s="232">
        <v>0.14000000000000001</v>
      </c>
    </row>
    <row r="27" spans="1:53" ht="3.75" customHeight="1">
      <c r="B27" s="116"/>
      <c r="C27" s="127"/>
      <c r="D27" s="127"/>
      <c r="E27" s="127"/>
      <c r="F27" s="127"/>
      <c r="G27" s="127"/>
      <c r="H27" s="127"/>
      <c r="I27" s="127"/>
      <c r="J27" s="127"/>
      <c r="K27" s="127"/>
      <c r="L27" s="127"/>
      <c r="M27" s="127"/>
      <c r="N27" s="112"/>
      <c r="O27" s="113"/>
      <c r="P27" s="112"/>
      <c r="Q27" s="127"/>
      <c r="R27" s="108"/>
      <c r="S27" s="127"/>
      <c r="T27" s="108"/>
      <c r="U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12"/>
      <c r="AT27" s="113"/>
      <c r="AU27" s="112"/>
      <c r="AV27" s="127"/>
      <c r="AW27" s="127"/>
      <c r="AX27" s="127"/>
      <c r="AY27" s="127"/>
      <c r="AZ27" s="127"/>
      <c r="BA27" s="127"/>
    </row>
    <row r="28" spans="1:53" s="20" customFormat="1" ht="6" customHeight="1">
      <c r="B28" s="124"/>
      <c r="C28" s="125"/>
      <c r="D28" s="125"/>
      <c r="E28" s="125"/>
      <c r="F28" s="125"/>
      <c r="G28" s="125"/>
      <c r="H28" s="125"/>
      <c r="I28" s="125"/>
      <c r="J28" s="125"/>
      <c r="K28" s="125"/>
      <c r="L28" s="125"/>
      <c r="M28" s="125"/>
      <c r="N28" s="114"/>
      <c r="O28" s="115"/>
      <c r="P28" s="114"/>
      <c r="Q28" s="125"/>
      <c r="R28" s="126"/>
      <c r="S28" s="125"/>
      <c r="T28" s="126"/>
      <c r="U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14"/>
      <c r="AS28" s="114"/>
      <c r="AT28" s="115"/>
      <c r="AU28" s="114"/>
      <c r="AV28" s="125"/>
      <c r="AW28" s="125"/>
      <c r="AX28" s="125"/>
      <c r="AY28" s="125"/>
      <c r="AZ28" s="125"/>
      <c r="BA28" s="125"/>
    </row>
    <row r="29" spans="1:53" ht="3.75" customHeight="1">
      <c r="B29" s="116"/>
      <c r="C29" s="127"/>
      <c r="D29" s="127"/>
      <c r="E29" s="127"/>
      <c r="F29" s="127"/>
      <c r="G29" s="127"/>
      <c r="H29" s="127"/>
      <c r="I29" s="127"/>
      <c r="J29" s="127"/>
      <c r="K29" s="127"/>
      <c r="L29" s="127"/>
      <c r="M29" s="127"/>
      <c r="N29" s="112"/>
      <c r="O29" s="113"/>
      <c r="P29" s="112"/>
      <c r="Q29" s="127"/>
      <c r="R29" s="108"/>
      <c r="S29" s="127"/>
      <c r="T29" s="108"/>
      <c r="U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12"/>
      <c r="AT29" s="113"/>
      <c r="AU29" s="112"/>
      <c r="AV29" s="127"/>
      <c r="AW29" s="127"/>
      <c r="AX29" s="127"/>
      <c r="AY29" s="127"/>
      <c r="AZ29" s="127"/>
      <c r="BA29" s="127"/>
    </row>
    <row r="30" spans="1:53" ht="16.8">
      <c r="A30" s="18"/>
      <c r="B30" s="18"/>
      <c r="C30" s="21"/>
      <c r="D30" s="21"/>
      <c r="E30" s="21"/>
      <c r="F30" s="21"/>
      <c r="G30" s="21"/>
      <c r="H30" s="21" t="s">
        <v>120</v>
      </c>
      <c r="I30" s="21" t="s">
        <v>120</v>
      </c>
      <c r="J30" s="21" t="s">
        <v>120</v>
      </c>
      <c r="K30" s="21" t="s">
        <v>120</v>
      </c>
      <c r="L30" s="21" t="s">
        <v>120</v>
      </c>
      <c r="M30" s="21" t="s">
        <v>120</v>
      </c>
      <c r="N30" s="22"/>
      <c r="O30" s="22"/>
      <c r="P30" s="22"/>
      <c r="Q30" s="22"/>
      <c r="R30" s="19"/>
      <c r="S30" s="22"/>
      <c r="T30" s="19"/>
      <c r="U30" s="22"/>
    </row>
    <row r="31" spans="1:53"/>
    <row r="32" spans="1:53">
      <c r="B32" s="8" t="s">
        <v>216</v>
      </c>
    </row>
    <row r="33" spans="2:2">
      <c r="B33" s="8" t="s">
        <v>177</v>
      </c>
    </row>
    <row r="34" spans="2:2">
      <c r="B34" s="8" t="s">
        <v>259</v>
      </c>
    </row>
    <row r="35" spans="2:2"/>
    <row r="36" spans="2:2"/>
    <row r="37" spans="2:2" hidden="1"/>
    <row r="38" spans="2:2" hidden="1"/>
    <row r="39" spans="2:2"/>
    <row r="40" spans="2:2"/>
    <row r="41" spans="2:2"/>
    <row r="42" spans="2:2"/>
    <row r="43" spans="2:2"/>
  </sheetData>
  <mergeCells count="2">
    <mergeCell ref="C5:M5"/>
    <mergeCell ref="Q5:U5"/>
  </mergeCells>
  <hyperlinks>
    <hyperlink ref="BC3" location="Contents!A1" display="Back"/>
  </hyperlinks>
  <pageMargins left="0.25" right="0.25" top="0.75" bottom="0.75" header="0.3" footer="0.3"/>
  <pageSetup scale="46"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19"/>
  <sheetViews>
    <sheetView showGridLines="0" zoomScale="80" zoomScaleNormal="80" workbookViewId="0">
      <selection activeCell="J3" sqref="J3"/>
    </sheetView>
  </sheetViews>
  <sheetFormatPr defaultColWidth="0" defaultRowHeight="15" zeroHeight="1"/>
  <cols>
    <col min="1" max="1" width="8.44140625" style="8" customWidth="1"/>
    <col min="2" max="2" width="11.44140625" style="8" customWidth="1"/>
    <col min="3" max="3" width="67.44140625" style="8" customWidth="1"/>
    <col min="4" max="8" width="12.44140625" style="8" customWidth="1"/>
    <col min="9" max="10" width="8.44140625" style="8" customWidth="1"/>
    <col min="11" max="11" width="8.44140625" style="8" hidden="1" customWidth="1"/>
    <col min="12" max="12" width="14.44140625" style="8" hidden="1" customWidth="1"/>
    <col min="13" max="16384" width="8.44140625" style="8" hidden="1"/>
  </cols>
  <sheetData>
    <row r="1" spans="1:12">
      <c r="A1" s="150"/>
    </row>
    <row r="2" spans="1:12"/>
    <row r="3" spans="1:12" ht="20.399999999999999">
      <c r="B3" s="11" t="s">
        <v>157</v>
      </c>
      <c r="C3" s="14"/>
      <c r="D3" s="14"/>
      <c r="E3" s="14"/>
      <c r="F3" s="14"/>
      <c r="G3" s="14"/>
      <c r="H3" s="14"/>
      <c r="J3" s="176" t="s">
        <v>135</v>
      </c>
    </row>
    <row r="4" spans="1:12" ht="20.399999999999999">
      <c r="B4" s="15"/>
      <c r="C4" s="15"/>
      <c r="D4" s="181" t="s">
        <v>183</v>
      </c>
      <c r="E4" s="216">
        <v>2018</v>
      </c>
      <c r="F4" s="216">
        <v>2019</v>
      </c>
      <c r="G4" s="216">
        <v>2020</v>
      </c>
      <c r="H4" s="216">
        <v>2021</v>
      </c>
    </row>
    <row r="5" spans="1:12" ht="20.399999999999999">
      <c r="B5" s="16" t="s">
        <v>184</v>
      </c>
      <c r="C5" s="15"/>
      <c r="D5" s="15"/>
    </row>
    <row r="6" spans="1:12" ht="20.399999999999999">
      <c r="B6" s="15"/>
      <c r="C6" s="13" t="s">
        <v>158</v>
      </c>
      <c r="D6" s="159">
        <v>0.32</v>
      </c>
      <c r="E6" s="159">
        <v>0.36</v>
      </c>
      <c r="F6" s="159">
        <v>0.35</v>
      </c>
      <c r="G6" s="159">
        <v>0.34</v>
      </c>
      <c r="H6" s="159">
        <v>0.34</v>
      </c>
      <c r="I6" s="159"/>
      <c r="K6" s="141"/>
      <c r="L6" s="141"/>
    </row>
    <row r="7" spans="1:12" ht="20.399999999999999">
      <c r="B7" s="15"/>
      <c r="C7" s="13" t="s">
        <v>159</v>
      </c>
      <c r="D7" s="159">
        <v>0.56999999999999995</v>
      </c>
      <c r="E7" s="159">
        <v>0.61</v>
      </c>
      <c r="F7" s="159">
        <v>0.6</v>
      </c>
      <c r="G7" s="159">
        <v>0.6</v>
      </c>
      <c r="H7" s="159">
        <v>0.6100000000000001</v>
      </c>
      <c r="I7" s="159"/>
      <c r="K7" s="141"/>
      <c r="L7" s="141"/>
    </row>
    <row r="8" spans="1:12" ht="20.399999999999999">
      <c r="B8" s="15"/>
      <c r="C8" s="13" t="s">
        <v>160</v>
      </c>
      <c r="D8" s="159">
        <v>0.7</v>
      </c>
      <c r="E8" s="159">
        <v>0.73</v>
      </c>
      <c r="F8" s="159">
        <v>0.72</v>
      </c>
      <c r="G8" s="159">
        <v>0.72</v>
      </c>
      <c r="H8" s="159">
        <v>0.7400000000000001</v>
      </c>
      <c r="I8" s="159"/>
      <c r="K8" s="141"/>
      <c r="L8" s="141"/>
    </row>
    <row r="9" spans="1:12" ht="20.399999999999999">
      <c r="B9" s="15"/>
      <c r="C9" s="13"/>
      <c r="D9" s="13"/>
      <c r="E9" s="159"/>
      <c r="F9" s="159"/>
      <c r="G9" s="159"/>
      <c r="H9" s="159"/>
      <c r="K9" s="141"/>
      <c r="L9" s="141"/>
    </row>
    <row r="10" spans="1:12" ht="20.399999999999999">
      <c r="B10" s="16" t="s">
        <v>185</v>
      </c>
      <c r="C10" s="15"/>
      <c r="D10" s="15"/>
    </row>
    <row r="11" spans="1:12" ht="20.399999999999999">
      <c r="B11" s="15"/>
      <c r="C11" s="13" t="s">
        <v>164</v>
      </c>
      <c r="D11" s="159">
        <v>0.89</v>
      </c>
      <c r="E11" s="159">
        <v>0.85</v>
      </c>
      <c r="F11" s="159">
        <f>1286.678/1562.33</f>
        <v>0.82356352371137986</v>
      </c>
      <c r="G11" s="159">
        <v>0.82</v>
      </c>
      <c r="H11" s="159">
        <v>0.80745730676058913</v>
      </c>
      <c r="K11" s="141"/>
      <c r="L11" s="141"/>
    </row>
    <row r="12" spans="1:12" ht="20.399999999999999">
      <c r="B12" s="15"/>
      <c r="C12" s="13" t="s">
        <v>276</v>
      </c>
      <c r="D12" s="159">
        <v>0.11</v>
      </c>
      <c r="E12" s="159">
        <v>0.15</v>
      </c>
      <c r="F12" s="159">
        <v>0.18</v>
      </c>
      <c r="G12" s="159">
        <v>0.18</v>
      </c>
      <c r="H12" s="159">
        <v>0.19254269323941103</v>
      </c>
      <c r="K12" s="141"/>
      <c r="L12" s="141"/>
    </row>
    <row r="13" spans="1:12" ht="20.399999999999999">
      <c r="B13" s="15"/>
      <c r="C13" s="13"/>
      <c r="D13" s="13"/>
      <c r="E13" s="159"/>
      <c r="F13" s="159"/>
      <c r="G13" s="159"/>
      <c r="H13" s="159"/>
      <c r="K13" s="141"/>
      <c r="L13" s="141"/>
    </row>
    <row r="14" spans="1:12" ht="20.399999999999999">
      <c r="B14" s="16" t="s">
        <v>163</v>
      </c>
      <c r="C14" s="15"/>
      <c r="D14" s="15"/>
      <c r="K14" s="141"/>
      <c r="L14" s="141"/>
    </row>
    <row r="15" spans="1:12" ht="20.399999999999999">
      <c r="B15" s="15"/>
      <c r="D15" s="16"/>
      <c r="E15" s="16"/>
      <c r="F15" s="16"/>
      <c r="G15" s="16"/>
      <c r="H15" s="16"/>
      <c r="I15" s="16"/>
      <c r="K15" s="141"/>
      <c r="L15" s="141"/>
    </row>
    <row r="16" spans="1:12" ht="20.399999999999999">
      <c r="B16" s="15"/>
      <c r="C16" s="13" t="s">
        <v>161</v>
      </c>
      <c r="D16" s="7">
        <v>6</v>
      </c>
      <c r="E16" s="7">
        <v>10</v>
      </c>
      <c r="F16" s="7">
        <v>8</v>
      </c>
      <c r="G16" s="7">
        <v>6</v>
      </c>
      <c r="H16" s="7">
        <v>6</v>
      </c>
      <c r="I16" s="7"/>
      <c r="K16" s="141"/>
      <c r="L16" s="141"/>
    </row>
    <row r="17" spans="2:12" ht="20.399999999999999">
      <c r="B17" s="15"/>
      <c r="C17" s="13" t="s">
        <v>162</v>
      </c>
      <c r="D17" s="7">
        <v>197</v>
      </c>
      <c r="E17" s="7">
        <v>259</v>
      </c>
      <c r="F17" s="7">
        <v>258</v>
      </c>
      <c r="G17" s="7">
        <v>224</v>
      </c>
      <c r="H17" s="7">
        <v>204</v>
      </c>
      <c r="I17" s="7"/>
      <c r="K17" s="141"/>
      <c r="L17" s="141"/>
    </row>
    <row r="18" spans="2:12" ht="20.399999999999999">
      <c r="B18" s="15"/>
      <c r="C18" s="13"/>
      <c r="D18" s="13"/>
      <c r="E18" s="7"/>
      <c r="F18" s="7"/>
      <c r="G18" s="7"/>
      <c r="H18" s="7"/>
      <c r="I18" s="7"/>
      <c r="K18" s="141"/>
      <c r="L18" s="141"/>
    </row>
    <row r="19" spans="2:12"/>
  </sheetData>
  <hyperlinks>
    <hyperlink ref="J3" location="Contents!A1" display="Back"/>
  </hyperlinks>
  <pageMargins left="0.25" right="0.25" top="0.75" bottom="0.75" header="0.3" footer="0.3"/>
  <pageSetup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J9"/>
  <sheetViews>
    <sheetView showGridLines="0" zoomScale="80" zoomScaleNormal="80" workbookViewId="0">
      <selection activeCell="J2" sqref="J2"/>
    </sheetView>
  </sheetViews>
  <sheetFormatPr defaultColWidth="0" defaultRowHeight="15" zeroHeight="1"/>
  <cols>
    <col min="1" max="1" width="5.44140625" style="8" customWidth="1"/>
    <col min="2" max="2" width="43" style="8" bestFit="1" customWidth="1"/>
    <col min="3" max="8" width="24" style="8" customWidth="1"/>
    <col min="9" max="9" width="6.44140625" style="8" customWidth="1"/>
    <col min="10" max="10" width="18" style="8" customWidth="1"/>
    <col min="11" max="16384" width="34" style="8" hidden="1"/>
  </cols>
  <sheetData>
    <row r="1" spans="1:10">
      <c r="A1" s="150"/>
    </row>
    <row r="2" spans="1:10" ht="19.8" thickBot="1">
      <c r="J2" s="176" t="s">
        <v>135</v>
      </c>
    </row>
    <row r="3" spans="1:10" ht="63" customHeight="1" thickBot="1">
      <c r="B3" s="168"/>
      <c r="C3" s="160" t="s">
        <v>165</v>
      </c>
      <c r="D3" s="160" t="s">
        <v>166</v>
      </c>
      <c r="E3" s="160" t="s">
        <v>167</v>
      </c>
      <c r="F3" s="160">
        <v>2019</v>
      </c>
      <c r="G3" s="160">
        <v>2020</v>
      </c>
      <c r="H3" s="160">
        <v>2021</v>
      </c>
    </row>
    <row r="4" spans="1:10" ht="24.6" thickTop="1" thickBot="1">
      <c r="B4" s="161" t="s">
        <v>168</v>
      </c>
      <c r="C4" s="162">
        <v>21996</v>
      </c>
      <c r="D4" s="162">
        <v>22047</v>
      </c>
      <c r="E4" s="162">
        <v>20772</v>
      </c>
      <c r="F4" s="162">
        <v>22766</v>
      </c>
      <c r="G4" s="162">
        <v>18936</v>
      </c>
      <c r="H4" s="162">
        <v>17021</v>
      </c>
      <c r="J4" s="228"/>
    </row>
    <row r="5" spans="1:10" ht="24" thickBot="1">
      <c r="B5" s="163" t="s">
        <v>169</v>
      </c>
      <c r="C5" s="164">
        <v>1456</v>
      </c>
      <c r="D5" s="164">
        <v>1586</v>
      </c>
      <c r="E5" s="164">
        <v>1520</v>
      </c>
      <c r="F5" s="164">
        <v>1562.3</v>
      </c>
      <c r="G5" s="164">
        <v>1292.5617081650009</v>
      </c>
      <c r="H5" s="164">
        <v>1166.6063262573389</v>
      </c>
      <c r="J5" s="230"/>
    </row>
    <row r="6" spans="1:10" ht="24" thickBot="1">
      <c r="B6" s="165" t="s">
        <v>170</v>
      </c>
      <c r="C6" s="166">
        <v>66</v>
      </c>
      <c r="D6" s="166">
        <v>72</v>
      </c>
      <c r="E6" s="166">
        <v>73</v>
      </c>
      <c r="F6" s="166">
        <v>69</v>
      </c>
      <c r="G6" s="166">
        <v>68.260000000000005</v>
      </c>
      <c r="H6" s="166">
        <v>68.53923543019441</v>
      </c>
      <c r="J6" s="229"/>
    </row>
    <row r="7" spans="1:10" ht="27.6" thickBot="1">
      <c r="B7" s="163" t="s">
        <v>171</v>
      </c>
      <c r="C7" s="169"/>
      <c r="D7" s="167">
        <v>0.09</v>
      </c>
      <c r="E7" s="167">
        <v>0.11</v>
      </c>
      <c r="F7" s="167">
        <f>+F6/E6-1</f>
        <v>-5.4794520547945202E-2</v>
      </c>
      <c r="G7" s="167">
        <f>+G6/F6-1</f>
        <v>-1.0724637681159388E-2</v>
      </c>
      <c r="H7" s="167">
        <v>4.090762235487988E-3</v>
      </c>
    </row>
    <row r="8" spans="1:10"/>
    <row r="9" spans="1:10"/>
  </sheetData>
  <hyperlinks>
    <hyperlink ref="J2" location="Contents!A1" display="Back"/>
  </hyperlinks>
  <pageMargins left="0.25" right="0.25" top="0.75" bottom="0.75" header="0.3" footer="0.3"/>
  <pageSetup scale="7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Company>Genpact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703038008;Shrikant Sortur</dc:creator>
  <cp:lastModifiedBy>Shrikant Sortur</cp:lastModifiedBy>
  <cp:lastPrinted>2021-03-15T18:06:09Z</cp:lastPrinted>
  <dcterms:created xsi:type="dcterms:W3CDTF">2010-03-25T07:06:02Z</dcterms:created>
  <dcterms:modified xsi:type="dcterms:W3CDTF">2022-05-10T16:57:31Z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