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8_{10ED29DF-88C7-4EFD-83C9-0E70767A6AEB}" xr6:coauthVersionLast="47" xr6:coauthVersionMax="47" xr10:uidLastSave="{00000000-0000-0000-0000-000000000000}"/>
  <bookViews>
    <workbookView xWindow="-23148" yWindow="-108" windowWidth="23256" windowHeight="12456" tabRatio="865" activeTab="2" xr2:uid="{00000000-000D-0000-FFFF-FFFF00000000}"/>
  </bookViews>
  <sheets>
    <sheet name="Contents" sheetId="4" r:id="rId1"/>
    <sheet name="1. Disclaimer" sheetId="5" r:id="rId2"/>
    <sheet name="2. Balance Sheet" sheetId="6" r:id="rId3"/>
    <sheet name="3. Income Statement" sheetId="7" r:id="rId4"/>
    <sheet name="4. Cash Flows" sheetId="8" r:id="rId5"/>
    <sheet name="4a. Reconciliation" sheetId="14" state="veryHidden" r:id="rId6"/>
    <sheet name="5. BasisProForma" sheetId="9" r:id="rId7"/>
    <sheet name="6. PF Income Statement" sheetId="10" r:id="rId8"/>
    <sheet name="7. Customer Scorecard" sheetId="11" state="hidden" r:id="rId9"/>
    <sheet name="8. Revenue per FTE" sheetId="12" state="hidden" r:id="rId10"/>
    <sheet name="9. PF EBITDA Reconciliation" sheetId="13" r:id="rId11"/>
  </sheets>
  <externalReferences>
    <externalReference r:id="rId12"/>
  </externalReference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2">'2. Balance Sheet'!$A$1:$AF$66</definedName>
    <definedName name="_xlnm.Print_Area" localSheetId="3">'3. Income Statement'!$A$1:$AI$31</definedName>
    <definedName name="_xlnm.Print_Area" localSheetId="4">'4. Cash Flows'!$A$1:$Z$102</definedName>
    <definedName name="_xlnm.Print_Area" localSheetId="6">'5. BasisProForma'!$A$1:$C$7</definedName>
    <definedName name="_xlnm.Print_Area" localSheetId="7">'6. PF Income Statement'!$A$1:$BH$35</definedName>
    <definedName name="_xlnm.Print_Area" localSheetId="8">'7. Customer Scorecard'!$B$1:$G$17</definedName>
    <definedName name="_xlnm.Print_Area" localSheetId="9">'8. Revenue per FTE'!$A$1:$K$10</definedName>
    <definedName name="_xlnm.Print_Area" localSheetId="10">'9. PF EBITDA Reconciliation'!$A$1:$BB$44</definedName>
    <definedName name="_xlnm.Print_Area" localSheetId="0">Contents!$A$1:$D$22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P22" i="13" l="1"/>
  <c r="BQ22" i="13"/>
  <c r="BP24" i="13"/>
  <c r="BP25" i="13"/>
  <c r="BP27" i="13"/>
  <c r="BQ27" i="13"/>
  <c r="BP29" i="13"/>
  <c r="BP30" i="13"/>
  <c r="BP31" i="13"/>
  <c r="BP32" i="13"/>
  <c r="BQ32" i="13"/>
  <c r="BP33" i="13"/>
  <c r="BQ33" i="13"/>
  <c r="BP34" i="13"/>
  <c r="BP35" i="13"/>
  <c r="BP36" i="13"/>
  <c r="BP38" i="13"/>
  <c r="BP40" i="13"/>
  <c r="BQ40" i="13"/>
  <c r="BP41" i="13"/>
  <c r="BQ41" i="13"/>
  <c r="BP42" i="13"/>
  <c r="BQ42" i="13"/>
  <c r="BP44" i="13"/>
  <c r="BQ44" i="13"/>
  <c r="BO42" i="13" l="1"/>
  <c r="BO41" i="13"/>
  <c r="BO40" i="13"/>
  <c r="BO39" i="13" s="1"/>
  <c r="BO33" i="13"/>
  <c r="BO32" i="13"/>
  <c r="BO27" i="13"/>
  <c r="BO10" i="13"/>
  <c r="AV36" i="13"/>
  <c r="BQ36" i="13" s="1"/>
  <c r="AV34" i="13"/>
  <c r="BQ34" i="13" s="1"/>
  <c r="AV35" i="13"/>
  <c r="BQ35" i="13" s="1"/>
  <c r="AV30" i="13"/>
  <c r="BQ30" i="13" s="1"/>
  <c r="AV31" i="13"/>
  <c r="AV29" i="13"/>
  <c r="BA12" i="10"/>
  <c r="BQ12" i="10" s="1"/>
  <c r="BA11" i="10"/>
  <c r="BQ11" i="10" s="1"/>
  <c r="BA10" i="10"/>
  <c r="BQ10" i="10" s="1"/>
  <c r="BQ13" i="10" s="1"/>
  <c r="BO34" i="13" l="1"/>
  <c r="BO36" i="13"/>
  <c r="BO35" i="13"/>
  <c r="BO30" i="13"/>
  <c r="BA20" i="10" l="1"/>
  <c r="BA15" i="10"/>
  <c r="BA13" i="10"/>
  <c r="BA17" i="10" l="1"/>
  <c r="AV8" i="13"/>
  <c r="BA21" i="10"/>
  <c r="AO78" i="8"/>
  <c r="AO45" i="8"/>
  <c r="AQ17" i="6"/>
  <c r="AQ24" i="6" s="1"/>
  <c r="AP17" i="6"/>
  <c r="AN17" i="6"/>
  <c r="AM17" i="6"/>
  <c r="AL17" i="6"/>
  <c r="AK17" i="6"/>
  <c r="AO17" i="6"/>
  <c r="AQ63" i="6"/>
  <c r="AQ65" i="6" s="1"/>
  <c r="AQ62" i="6"/>
  <c r="AQ40" i="6"/>
  <c r="AQ48" i="6" s="1"/>
  <c r="AV39" i="13"/>
  <c r="AV28" i="13"/>
  <c r="AV25" i="13"/>
  <c r="AV24" i="13"/>
  <c r="AV23" i="13"/>
  <c r="BA18" i="10" l="1"/>
  <c r="AV12" i="13"/>
  <c r="AQ66" i="6"/>
  <c r="AV13" i="13" l="1"/>
  <c r="AU38" i="13"/>
  <c r="AU31" i="13"/>
  <c r="AU29" i="13"/>
  <c r="AU39" i="13" l="1"/>
  <c r="AU25" i="13"/>
  <c r="AU24" i="13"/>
  <c r="AU23" i="13"/>
  <c r="AU21" i="13"/>
  <c r="AU8" i="13"/>
  <c r="BN42" i="13"/>
  <c r="BN41" i="13"/>
  <c r="BN40" i="13"/>
  <c r="BN36" i="13"/>
  <c r="BN35" i="13"/>
  <c r="BN34" i="13"/>
  <c r="BN33" i="13"/>
  <c r="BN32" i="13"/>
  <c r="BN30" i="13"/>
  <c r="BN27" i="13"/>
  <c r="BN10" i="13"/>
  <c r="AZ20" i="10"/>
  <c r="AZ15" i="10"/>
  <c r="AZ13" i="10"/>
  <c r="AZ21" i="10" s="1"/>
  <c r="BP12" i="10"/>
  <c r="BP11" i="10"/>
  <c r="BP10" i="10"/>
  <c r="AN78" i="8"/>
  <c r="AN45" i="8"/>
  <c r="BC28" i="7"/>
  <c r="BC27" i="7"/>
  <c r="BC26" i="7"/>
  <c r="BC24" i="7"/>
  <c r="BC22" i="7"/>
  <c r="BC20" i="7"/>
  <c r="BC19" i="7"/>
  <c r="BC18" i="7"/>
  <c r="BC17" i="7"/>
  <c r="BB15" i="7"/>
  <c r="BB21" i="7" s="1"/>
  <c r="BB23" i="7" s="1"/>
  <c r="BB25" i="7" s="1"/>
  <c r="BB29" i="7" s="1"/>
  <c r="BA15" i="7"/>
  <c r="BA21" i="7" s="1"/>
  <c r="BA23" i="7" s="1"/>
  <c r="AV21" i="13" s="1"/>
  <c r="BC14" i="7"/>
  <c r="BC13" i="7"/>
  <c r="BC12" i="7"/>
  <c r="BC11" i="7"/>
  <c r="BC10" i="7"/>
  <c r="BC9" i="7"/>
  <c r="AZ15" i="7"/>
  <c r="AZ21" i="7" s="1"/>
  <c r="AZ23" i="7" s="1"/>
  <c r="AZ25" i="7" s="1"/>
  <c r="AZ29" i="7" s="1"/>
  <c r="AP63" i="6"/>
  <c r="AP65" i="6" s="1"/>
  <c r="AP62" i="6"/>
  <c r="AP40" i="6"/>
  <c r="AP48" i="6" s="1"/>
  <c r="AP24" i="6"/>
  <c r="AV26" i="13" l="1"/>
  <c r="AV37" i="13" s="1"/>
  <c r="AV43" i="13" s="1"/>
  <c r="BA25" i="10" s="1"/>
  <c r="BA26" i="10" s="1"/>
  <c r="BP13" i="10"/>
  <c r="AU26" i="13"/>
  <c r="BA25" i="7"/>
  <c r="BA29" i="7" s="1"/>
  <c r="AU28" i="13"/>
  <c r="BN39" i="13"/>
  <c r="AZ17" i="10"/>
  <c r="BC15" i="7"/>
  <c r="BC21" i="7" s="1"/>
  <c r="BC23" i="7" s="1"/>
  <c r="AP66" i="6"/>
  <c r="AX20" i="10"/>
  <c r="AW20" i="10"/>
  <c r="AV20" i="10"/>
  <c r="AU20" i="10"/>
  <c r="AU21" i="10" s="1"/>
  <c r="AT18" i="10"/>
  <c r="AX15" i="10"/>
  <c r="AW15" i="10"/>
  <c r="AV15" i="10"/>
  <c r="AU15" i="10"/>
  <c r="AU17" i="10" s="1"/>
  <c r="AU18" i="10" s="1"/>
  <c r="AU12" i="13" l="1"/>
  <c r="AU37" i="13"/>
  <c r="AU43" i="13" s="1"/>
  <c r="AZ25" i="10" s="1"/>
  <c r="AZ26" i="10" s="1"/>
  <c r="BC25" i="7"/>
  <c r="BC29" i="7" s="1"/>
  <c r="AZ18" i="10"/>
  <c r="AU13" i="13" l="1"/>
  <c r="AT31" i="13"/>
  <c r="AY20" i="10"/>
  <c r="AY15" i="10"/>
  <c r="BP20" i="10" l="1"/>
  <c r="BP21" i="10" s="1"/>
  <c r="BQ20" i="10"/>
  <c r="BQ21" i="10" s="1"/>
  <c r="BP15" i="10"/>
  <c r="BQ15" i="10"/>
  <c r="BN31" i="13"/>
  <c r="BQ31" i="13"/>
  <c r="BO31" i="13"/>
  <c r="AV15" i="7"/>
  <c r="AU15" i="7"/>
  <c r="AT15" i="7"/>
  <c r="AT29" i="13" l="1"/>
  <c r="AT38" i="13"/>
  <c r="AT25" i="13"/>
  <c r="AT24" i="13"/>
  <c r="AT23" i="13"/>
  <c r="BM42" i="13"/>
  <c r="BM41" i="13"/>
  <c r="BM40" i="13"/>
  <c r="BM39" i="13" s="1"/>
  <c r="BM36" i="13"/>
  <c r="BM35" i="13"/>
  <c r="BM34" i="13"/>
  <c r="BM33" i="13"/>
  <c r="BM32" i="13"/>
  <c r="BM31" i="13"/>
  <c r="BM30" i="13"/>
  <c r="BM29" i="13"/>
  <c r="BM27" i="13"/>
  <c r="BM10" i="13"/>
  <c r="AT39" i="13"/>
  <c r="BQ39" i="13" s="1"/>
  <c r="AT28" i="13"/>
  <c r="BQ28" i="13" s="1"/>
  <c r="BQ24" i="13" l="1"/>
  <c r="BM38" i="13"/>
  <c r="BQ38" i="13"/>
  <c r="BO38" i="13"/>
  <c r="BN38" i="13"/>
  <c r="BQ23" i="13"/>
  <c r="BQ29" i="13"/>
  <c r="BO29" i="13"/>
  <c r="BO28" i="13" s="1"/>
  <c r="BN29" i="13"/>
  <c r="BN28" i="13" s="1"/>
  <c r="BQ25" i="13"/>
  <c r="BM28" i="13"/>
  <c r="BO10" i="10"/>
  <c r="BO20" i="10"/>
  <c r="BO15" i="10"/>
  <c r="BO12" i="10"/>
  <c r="BO11" i="10"/>
  <c r="AY13" i="10"/>
  <c r="AM78" i="8"/>
  <c r="AM45" i="8"/>
  <c r="AY15" i="7"/>
  <c r="AY21" i="7" s="1"/>
  <c r="AY23" i="7" s="1"/>
  <c r="AO63" i="6"/>
  <c r="AO65" i="6" s="1"/>
  <c r="AO62" i="6"/>
  <c r="AO40" i="6"/>
  <c r="AO48" i="6" s="1"/>
  <c r="AO24" i="6"/>
  <c r="AM10" i="8" l="1"/>
  <c r="AM34" i="8" s="1"/>
  <c r="AN10" i="8"/>
  <c r="AN34" i="8" s="1"/>
  <c r="AN80" i="8" s="1"/>
  <c r="AO10" i="8"/>
  <c r="AO34" i="8" s="1"/>
  <c r="AO80" i="8" s="1"/>
  <c r="AY21" i="10"/>
  <c r="AT8" i="13"/>
  <c r="AT21" i="13"/>
  <c r="AY25" i="7"/>
  <c r="AY29" i="7" s="1"/>
  <c r="BO13" i="10"/>
  <c r="AY17" i="10"/>
  <c r="AM80" i="8"/>
  <c r="AO66" i="6"/>
  <c r="BQ21" i="13" l="1"/>
  <c r="AT12" i="13"/>
  <c r="AT26" i="13"/>
  <c r="AT13" i="13"/>
  <c r="BO21" i="10"/>
  <c r="AY18" i="10"/>
  <c r="AT37" i="13" l="1"/>
  <c r="BQ26" i="13"/>
  <c r="BL27" i="13"/>
  <c r="BL10" i="13"/>
  <c r="BG28" i="13"/>
  <c r="BE28" i="13"/>
  <c r="BD28" i="13"/>
  <c r="BC28" i="13"/>
  <c r="BB28" i="13"/>
  <c r="BA28" i="13"/>
  <c r="AZ28" i="13"/>
  <c r="BF40" i="13"/>
  <c r="BH42" i="13"/>
  <c r="BH41" i="13"/>
  <c r="BH40" i="13"/>
  <c r="BH38" i="13"/>
  <c r="BH36" i="13"/>
  <c r="BH35" i="13"/>
  <c r="BH32" i="13"/>
  <c r="BH31" i="13"/>
  <c r="BH30" i="13"/>
  <c r="BH29" i="13"/>
  <c r="BF38" i="13"/>
  <c r="BF36" i="13"/>
  <c r="BF35" i="13"/>
  <c r="BF34" i="13"/>
  <c r="BF33" i="13"/>
  <c r="BF32" i="13"/>
  <c r="BF31" i="13"/>
  <c r="BF30" i="13"/>
  <c r="BF29" i="13"/>
  <c r="BF28" i="13" s="1"/>
  <c r="BF27" i="13"/>
  <c r="BH26" i="13"/>
  <c r="BG26" i="13"/>
  <c r="BG37" i="13" s="1"/>
  <c r="BG43" i="13" s="1"/>
  <c r="BE26" i="13"/>
  <c r="BD26" i="13"/>
  <c r="BC26" i="13"/>
  <c r="BB26" i="13"/>
  <c r="BA26" i="13"/>
  <c r="AZ26" i="13"/>
  <c r="BF25" i="13"/>
  <c r="BF24" i="13"/>
  <c r="BF23" i="13"/>
  <c r="BF21" i="13"/>
  <c r="BF26" i="13" s="1"/>
  <c r="BF37" i="13" s="1"/>
  <c r="AQ28" i="13"/>
  <c r="AP28" i="13"/>
  <c r="AO28" i="13"/>
  <c r="AO37" i="13" s="1"/>
  <c r="AN28" i="13"/>
  <c r="AN37" i="13" s="1"/>
  <c r="AM28" i="13"/>
  <c r="AM37" i="13" s="1"/>
  <c r="AL28" i="13"/>
  <c r="AL37" i="13" s="1"/>
  <c r="AP39" i="13"/>
  <c r="AO39" i="13"/>
  <c r="AN39" i="13"/>
  <c r="AM39" i="13"/>
  <c r="AL39" i="13"/>
  <c r="AS25" i="13"/>
  <c r="AS24" i="13"/>
  <c r="AS23" i="13"/>
  <c r="BO23" i="13" s="1"/>
  <c r="AZ37" i="13" l="1"/>
  <c r="AZ43" i="13" s="1"/>
  <c r="BN24" i="13"/>
  <c r="BO24" i="13"/>
  <c r="BN25" i="13"/>
  <c r="BO25" i="13"/>
  <c r="BD37" i="13"/>
  <c r="BD43" i="13" s="1"/>
  <c r="BE37" i="13"/>
  <c r="BE43" i="13" s="1"/>
  <c r="AT43" i="13"/>
  <c r="BQ37" i="13"/>
  <c r="AP37" i="13"/>
  <c r="AN43" i="13"/>
  <c r="BH39" i="13"/>
  <c r="BM24" i="13"/>
  <c r="BL24" i="13"/>
  <c r="BL25" i="13"/>
  <c r="BM25" i="13"/>
  <c r="BH28" i="13"/>
  <c r="BH37" i="13" s="1"/>
  <c r="BL28" i="13"/>
  <c r="BA37" i="13"/>
  <c r="BA43" i="13" s="1"/>
  <c r="BC37" i="13"/>
  <c r="BC43" i="13" s="1"/>
  <c r="BF39" i="13"/>
  <c r="BF43" i="13" s="1"/>
  <c r="BB37" i="13"/>
  <c r="BB43" i="13" s="1"/>
  <c r="AO43" i="13"/>
  <c r="AL43" i="13"/>
  <c r="AM43" i="13"/>
  <c r="AY25" i="10" l="1"/>
  <c r="BQ43" i="13"/>
  <c r="AP43" i="13"/>
  <c r="AU25" i="10"/>
  <c r="BK25" i="10" s="1"/>
  <c r="BK26" i="10" s="1"/>
  <c r="BH43" i="13"/>
  <c r="AS39" i="13"/>
  <c r="AS28" i="13"/>
  <c r="BN20" i="10"/>
  <c r="BN15" i="10"/>
  <c r="BN12" i="10"/>
  <c r="BN11" i="10"/>
  <c r="BN10" i="10"/>
  <c r="BJ25" i="10"/>
  <c r="BJ26" i="10" s="1"/>
  <c r="BI26" i="10"/>
  <c r="BH26" i="10"/>
  <c r="AT26" i="10"/>
  <c r="AS26" i="10"/>
  <c r="AR26" i="10"/>
  <c r="AQ26" i="10"/>
  <c r="AX13" i="10"/>
  <c r="AS8" i="13" s="1"/>
  <c r="BO8" i="13" s="1"/>
  <c r="AL77" i="8"/>
  <c r="AL78" i="8" s="1"/>
  <c r="AL60" i="8"/>
  <c r="AL45" i="8"/>
  <c r="AL34" i="8"/>
  <c r="AM25" i="7"/>
  <c r="AL25" i="7"/>
  <c r="AK25" i="7"/>
  <c r="AJ25" i="7"/>
  <c r="AN24" i="7"/>
  <c r="AN25" i="7" s="1"/>
  <c r="AH25" i="7"/>
  <c r="AG25" i="7"/>
  <c r="AF25" i="7"/>
  <c r="AE25" i="7"/>
  <c r="AI24" i="7"/>
  <c r="AI25" i="7" s="1"/>
  <c r="AC25" i="7"/>
  <c r="AB25" i="7"/>
  <c r="AA25" i="7"/>
  <c r="Z25" i="7"/>
  <c r="AD24" i="7"/>
  <c r="AD25" i="7" s="1"/>
  <c r="X25" i="7"/>
  <c r="W25" i="7"/>
  <c r="V25" i="7"/>
  <c r="U25" i="7"/>
  <c r="Y24" i="7"/>
  <c r="Y25" i="7" s="1"/>
  <c r="AR25" i="7"/>
  <c r="AQ25" i="7"/>
  <c r="AP25" i="7"/>
  <c r="AO25" i="7"/>
  <c r="AS24" i="7"/>
  <c r="AS25" i="7" s="1"/>
  <c r="AT25" i="7"/>
  <c r="AT29" i="7" s="1"/>
  <c r="AX24" i="7"/>
  <c r="AW28" i="7"/>
  <c r="AW27" i="7"/>
  <c r="AX26" i="7"/>
  <c r="AX22" i="7"/>
  <c r="AX20" i="7"/>
  <c r="AX19" i="7"/>
  <c r="AX18" i="7"/>
  <c r="AX17" i="7"/>
  <c r="AX10" i="7"/>
  <c r="AX14" i="7"/>
  <c r="AX13" i="7"/>
  <c r="AX12" i="7"/>
  <c r="AX11" i="7"/>
  <c r="AX9" i="7"/>
  <c r="J5" i="12" s="1"/>
  <c r="AX28" i="7" l="1"/>
  <c r="AX21" i="10"/>
  <c r="AX17" i="10"/>
  <c r="AX27" i="7"/>
  <c r="AY26" i="10"/>
  <c r="AU26" i="10"/>
  <c r="BN13" i="10"/>
  <c r="BN21" i="10" s="1"/>
  <c r="AL80" i="8"/>
  <c r="AL83" i="8" s="1"/>
  <c r="AM82" i="8" s="1"/>
  <c r="AX15" i="7"/>
  <c r="AX21" i="7" s="1"/>
  <c r="AX23" i="7" s="1"/>
  <c r="AW15" i="7"/>
  <c r="AW21" i="7" s="1"/>
  <c r="AW23" i="7" s="1"/>
  <c r="AW25" i="7" s="1"/>
  <c r="BQ17" i="10" l="1"/>
  <c r="BQ18" i="10" s="1"/>
  <c r="AX25" i="7"/>
  <c r="AX29" i="7" s="1"/>
  <c r="AN82" i="8"/>
  <c r="AM83" i="8"/>
  <c r="AX18" i="10"/>
  <c r="AS12" i="13"/>
  <c r="BO12" i="13" s="1"/>
  <c r="BO13" i="13" s="1"/>
  <c r="AW29" i="7"/>
  <c r="AS21" i="13"/>
  <c r="BO21" i="13" s="1"/>
  <c r="BO26" i="13" s="1"/>
  <c r="BO37" i="13" s="1"/>
  <c r="BO43" i="13" s="1"/>
  <c r="AO82" i="8" l="1"/>
  <c r="AO83" i="8" s="1"/>
  <c r="AN83" i="8"/>
  <c r="AS13" i="13"/>
  <c r="BN12" i="13"/>
  <c r="BN13" i="13" s="1"/>
  <c r="BM12" i="13"/>
  <c r="BM13" i="13" s="1"/>
  <c r="BL12" i="13"/>
  <c r="BL13" i="13" s="1"/>
  <c r="AS26" i="13"/>
  <c r="AS37" i="13" s="1"/>
  <c r="AS43" i="13" s="1"/>
  <c r="AX25" i="10" s="1"/>
  <c r="BQ25" i="10" s="1"/>
  <c r="BQ26" i="10" s="1"/>
  <c r="AK65" i="6"/>
  <c r="AK66" i="6" s="1"/>
  <c r="AJ65" i="6"/>
  <c r="AX26" i="10" l="1"/>
  <c r="AN63" i="6"/>
  <c r="AN65" i="6" s="1"/>
  <c r="AN62" i="6"/>
  <c r="AJ48" i="6"/>
  <c r="AJ66" i="6" s="1"/>
  <c r="AN40" i="6"/>
  <c r="AN48" i="6" s="1"/>
  <c r="AN24" i="6"/>
  <c r="BK27" i="13"/>
  <c r="BK25" i="13"/>
  <c r="BK24" i="13"/>
  <c r="BK10" i="13"/>
  <c r="BK39" i="13" l="1"/>
  <c r="AN66" i="6"/>
  <c r="BK28" i="13"/>
  <c r="BL20" i="10"/>
  <c r="BL15" i="10"/>
  <c r="BL12" i="10"/>
  <c r="BL11" i="10"/>
  <c r="BL10" i="10"/>
  <c r="AJ82" i="8"/>
  <c r="AJ60" i="8"/>
  <c r="AJ78" i="8" s="1"/>
  <c r="AJ45" i="8"/>
  <c r="AJ34" i="8"/>
  <c r="AL63" i="6"/>
  <c r="AL65" i="6" s="1"/>
  <c r="AL62" i="6"/>
  <c r="AL24" i="6"/>
  <c r="BJ42" i="13"/>
  <c r="BI42" i="13"/>
  <c r="BJ41" i="13"/>
  <c r="BI41" i="13"/>
  <c r="BJ40" i="13"/>
  <c r="BI40" i="13"/>
  <c r="BJ38" i="13"/>
  <c r="BI38" i="13"/>
  <c r="BJ36" i="13"/>
  <c r="BI36" i="13"/>
  <c r="BJ35" i="13"/>
  <c r="BI35" i="13"/>
  <c r="BJ32" i="13"/>
  <c r="BI32" i="13"/>
  <c r="BJ31" i="13"/>
  <c r="BI31" i="13"/>
  <c r="BJ30" i="13"/>
  <c r="BI30" i="13"/>
  <c r="BJ29" i="13"/>
  <c r="BI29" i="13"/>
  <c r="BJ27" i="13"/>
  <c r="BI27" i="13"/>
  <c r="BJ25" i="13"/>
  <c r="BI25" i="13"/>
  <c r="BJ24" i="13"/>
  <c r="BI24" i="13"/>
  <c r="BI23" i="13"/>
  <c r="BJ39" i="13" l="1"/>
  <c r="BL13" i="10"/>
  <c r="AJ80" i="8"/>
  <c r="AJ83" i="8" s="1"/>
  <c r="BI39" i="13"/>
  <c r="BI28" i="13"/>
  <c r="BJ28" i="13"/>
  <c r="BL21" i="10"/>
  <c r="AU21" i="7"/>
  <c r="AU23" i="7" s="1"/>
  <c r="AU25" i="7" l="1"/>
  <c r="AU29" i="7" s="1"/>
  <c r="AQ21" i="13"/>
  <c r="AQ39" i="13"/>
  <c r="AR39" i="13"/>
  <c r="BL39" i="13" s="1"/>
  <c r="AR28" i="13"/>
  <c r="BP28" i="13" s="1"/>
  <c r="AQ26" i="13"/>
  <c r="AR23" i="13"/>
  <c r="BJ10" i="13"/>
  <c r="BI10" i="13"/>
  <c r="AQ37" i="13" l="1"/>
  <c r="BI21" i="13"/>
  <c r="BI26" i="13" s="1"/>
  <c r="BI37" i="13" s="1"/>
  <c r="BI43" i="13" s="1"/>
  <c r="BP23" i="13"/>
  <c r="BM23" i="13"/>
  <c r="BN23" i="13"/>
  <c r="BP39" i="13"/>
  <c r="BL23" i="13"/>
  <c r="BK23" i="13"/>
  <c r="BJ23" i="13"/>
  <c r="BM20" i="10"/>
  <c r="BM15" i="10"/>
  <c r="BM12" i="10"/>
  <c r="BM11" i="10"/>
  <c r="BM10" i="10"/>
  <c r="AV13" i="10"/>
  <c r="AV17" i="10" s="1"/>
  <c r="BM17" i="10" s="1"/>
  <c r="AW21" i="10"/>
  <c r="AW13" i="10"/>
  <c r="AW17" i="10" s="1"/>
  <c r="BP17" i="10" s="1"/>
  <c r="BP18" i="10" s="1"/>
  <c r="AK60" i="8"/>
  <c r="AK78" i="8" s="1"/>
  <c r="AK45" i="8"/>
  <c r="AK34" i="8"/>
  <c r="AV21" i="7"/>
  <c r="AV23" i="7" s="1"/>
  <c r="AM63" i="6"/>
  <c r="AM65" i="6" s="1"/>
  <c r="AM62" i="6"/>
  <c r="AL40" i="6"/>
  <c r="AL48" i="6" s="1"/>
  <c r="AL66" i="6" s="1"/>
  <c r="AK40" i="6"/>
  <c r="AM40" i="6"/>
  <c r="AM48" i="6" s="1"/>
  <c r="AM24" i="6"/>
  <c r="AV21" i="10" l="1"/>
  <c r="AQ8" i="13"/>
  <c r="AR8" i="13"/>
  <c r="BN8" i="13" s="1"/>
  <c r="AQ43" i="13"/>
  <c r="AV25" i="10" s="1"/>
  <c r="BM13" i="10"/>
  <c r="AK80" i="8"/>
  <c r="AK83" i="8" s="1"/>
  <c r="AM66" i="6"/>
  <c r="BM8" i="13"/>
  <c r="BM21" i="10"/>
  <c r="AW18" i="10"/>
  <c r="AV18" i="10"/>
  <c r="BO17" i="10"/>
  <c r="BO18" i="10" s="1"/>
  <c r="BN17" i="10"/>
  <c r="BN18" i="10" s="1"/>
  <c r="BL17" i="10"/>
  <c r="BL18" i="10" s="1"/>
  <c r="AV25" i="7"/>
  <c r="AV29" i="7" s="1"/>
  <c r="AR21" i="13"/>
  <c r="BK8" i="13"/>
  <c r="BJ8" i="13"/>
  <c r="BI8" i="13"/>
  <c r="BM18" i="10"/>
  <c r="AI78" i="8"/>
  <c r="AI45" i="8"/>
  <c r="AI34" i="8"/>
  <c r="BN21" i="13" l="1"/>
  <c r="BN26" i="13" s="1"/>
  <c r="BN37" i="13" s="1"/>
  <c r="BN43" i="13" s="1"/>
  <c r="BP21" i="13"/>
  <c r="BL25" i="10"/>
  <c r="BL26" i="10" s="1"/>
  <c r="AV26" i="10"/>
  <c r="BL8" i="13"/>
  <c r="BM21" i="13"/>
  <c r="BM26" i="13" s="1"/>
  <c r="BM37" i="13" s="1"/>
  <c r="BM43" i="13" s="1"/>
  <c r="BL21" i="13"/>
  <c r="BL26" i="13" s="1"/>
  <c r="BL37" i="13" s="1"/>
  <c r="BL43" i="13" s="1"/>
  <c r="AR26" i="13"/>
  <c r="BK21" i="13"/>
  <c r="BK26" i="13" s="1"/>
  <c r="BK37" i="13" s="1"/>
  <c r="BK43" i="13" s="1"/>
  <c r="BJ21" i="13"/>
  <c r="BJ26" i="13" s="1"/>
  <c r="BJ37" i="13" s="1"/>
  <c r="BJ43" i="13" s="1"/>
  <c r="AQ13" i="13"/>
  <c r="BI12" i="13"/>
  <c r="BI13" i="13" s="1"/>
  <c r="AR13" i="13"/>
  <c r="BK12" i="13"/>
  <c r="BK13" i="13" s="1"/>
  <c r="BJ12" i="13"/>
  <c r="BJ13" i="13" s="1"/>
  <c r="AI80" i="8"/>
  <c r="AI83" i="8" s="1"/>
  <c r="AH77" i="8"/>
  <c r="AH57" i="8"/>
  <c r="AH50" i="8"/>
  <c r="AH45" i="8"/>
  <c r="AH34" i="8"/>
  <c r="AR37" i="13" l="1"/>
  <c r="BP26" i="13"/>
  <c r="AH78" i="8"/>
  <c r="AH80" i="8"/>
  <c r="AG77" i="8"/>
  <c r="AG57" i="8"/>
  <c r="AG45" i="8"/>
  <c r="AG34" i="8"/>
  <c r="AR43" i="13" l="1"/>
  <c r="BP37" i="13"/>
  <c r="AG78" i="8"/>
  <c r="AG80" i="8" s="1"/>
  <c r="AG83" i="8" s="1"/>
  <c r="S42" i="13"/>
  <c r="Q42" i="13"/>
  <c r="N42" i="13"/>
  <c r="L42" i="13"/>
  <c r="S41" i="13"/>
  <c r="Q41" i="13"/>
  <c r="N41" i="13"/>
  <c r="L41" i="13"/>
  <c r="S40" i="13"/>
  <c r="Q40" i="13"/>
  <c r="N40" i="13"/>
  <c r="L40" i="13"/>
  <c r="S39" i="13"/>
  <c r="Q39" i="13"/>
  <c r="N39" i="13"/>
  <c r="L39" i="13"/>
  <c r="S38" i="13"/>
  <c r="Q38" i="13"/>
  <c r="N38" i="13"/>
  <c r="L38" i="13"/>
  <c r="S36" i="13"/>
  <c r="Q36" i="13"/>
  <c r="N36" i="13"/>
  <c r="L36" i="13"/>
  <c r="S35" i="13"/>
  <c r="Q35" i="13"/>
  <c r="N35" i="13"/>
  <c r="L35" i="13"/>
  <c r="S32" i="13"/>
  <c r="Q32" i="13"/>
  <c r="N32" i="13"/>
  <c r="L32" i="13"/>
  <c r="S31" i="13"/>
  <c r="Q31" i="13"/>
  <c r="N31" i="13"/>
  <c r="L31" i="13"/>
  <c r="S30" i="13"/>
  <c r="Q30" i="13"/>
  <c r="N30" i="13"/>
  <c r="L30" i="13"/>
  <c r="S29" i="13"/>
  <c r="Q29" i="13"/>
  <c r="N29" i="13"/>
  <c r="L29" i="13"/>
  <c r="S28" i="13"/>
  <c r="Q28" i="13"/>
  <c r="N28" i="13"/>
  <c r="L28" i="13"/>
  <c r="S27" i="13"/>
  <c r="Q27" i="13"/>
  <c r="N27" i="13"/>
  <c r="L27" i="13"/>
  <c r="I26" i="13"/>
  <c r="I37" i="13" s="1"/>
  <c r="I43" i="13" s="1"/>
  <c r="H26" i="13"/>
  <c r="H37" i="13" s="1"/>
  <c r="H43" i="13" s="1"/>
  <c r="G26" i="13"/>
  <c r="F26" i="13"/>
  <c r="F37" i="13" s="1"/>
  <c r="E26" i="13"/>
  <c r="E37" i="13" s="1"/>
  <c r="E43" i="13" s="1"/>
  <c r="D26" i="13"/>
  <c r="D37" i="13" s="1"/>
  <c r="D43" i="13" s="1"/>
  <c r="C26" i="13"/>
  <c r="S25" i="13"/>
  <c r="Q25" i="13"/>
  <c r="N25" i="13"/>
  <c r="L25" i="13"/>
  <c r="S24" i="13"/>
  <c r="Q24" i="13"/>
  <c r="N24" i="13"/>
  <c r="L24" i="13"/>
  <c r="S23" i="13"/>
  <c r="Q23" i="13"/>
  <c r="N23" i="13"/>
  <c r="L23" i="13"/>
  <c r="S21" i="13"/>
  <c r="Q21" i="13"/>
  <c r="N21" i="13"/>
  <c r="L21" i="13"/>
  <c r="I13" i="13"/>
  <c r="H13" i="13"/>
  <c r="G13" i="13"/>
  <c r="F13" i="13"/>
  <c r="E13" i="13"/>
  <c r="D13" i="13"/>
  <c r="C13" i="13"/>
  <c r="S12" i="13"/>
  <c r="Q12" i="13"/>
  <c r="N12" i="13"/>
  <c r="L12" i="13"/>
  <c r="S10" i="13"/>
  <c r="Q10" i="13"/>
  <c r="N10" i="13"/>
  <c r="L10" i="13"/>
  <c r="S8" i="13"/>
  <c r="Q8" i="13"/>
  <c r="N8" i="13"/>
  <c r="L8" i="13"/>
  <c r="G7" i="12"/>
  <c r="F7" i="12"/>
  <c r="F11" i="11"/>
  <c r="AH17" i="10"/>
  <c r="AA78" i="8"/>
  <c r="Z78" i="8"/>
  <c r="W78" i="8"/>
  <c r="V78" i="8"/>
  <c r="U78" i="8"/>
  <c r="T78" i="8"/>
  <c r="S78" i="8"/>
  <c r="R78" i="8"/>
  <c r="Q78" i="8"/>
  <c r="P78" i="8"/>
  <c r="O78" i="8"/>
  <c r="N78" i="8"/>
  <c r="M78" i="8"/>
  <c r="K78" i="8"/>
  <c r="J78" i="8"/>
  <c r="I78" i="8"/>
  <c r="E78" i="8"/>
  <c r="D78" i="8"/>
  <c r="C78" i="8"/>
  <c r="AF77" i="8"/>
  <c r="AE77" i="8"/>
  <c r="H68" i="8"/>
  <c r="AF57" i="8"/>
  <c r="AE57" i="8"/>
  <c r="AD57" i="8"/>
  <c r="AC57" i="8"/>
  <c r="AD50" i="8"/>
  <c r="AC50" i="8"/>
  <c r="AB50" i="8"/>
  <c r="AB78" i="8" s="1"/>
  <c r="AF45" i="8"/>
  <c r="AE45" i="8"/>
  <c r="AD45" i="8"/>
  <c r="AC45" i="8"/>
  <c r="AB45" i="8"/>
  <c r="AA45" i="8"/>
  <c r="Z45" i="8"/>
  <c r="W45" i="8"/>
  <c r="V45" i="8"/>
  <c r="U45" i="8"/>
  <c r="T45" i="8"/>
  <c r="S45" i="8"/>
  <c r="R45" i="8"/>
  <c r="Q45" i="8"/>
  <c r="P45" i="8"/>
  <c r="O45" i="8"/>
  <c r="N45" i="8"/>
  <c r="M45" i="8"/>
  <c r="K45" i="8"/>
  <c r="J45" i="8"/>
  <c r="I45" i="8"/>
  <c r="E45" i="8"/>
  <c r="D45" i="8"/>
  <c r="C45" i="8"/>
  <c r="AF34" i="8"/>
  <c r="AE34" i="8"/>
  <c r="AD34" i="8"/>
  <c r="AC34" i="8"/>
  <c r="AB34" i="8"/>
  <c r="AA34" i="8"/>
  <c r="Z34" i="8"/>
  <c r="W34" i="8"/>
  <c r="V34" i="8"/>
  <c r="U34" i="8"/>
  <c r="T34" i="8"/>
  <c r="S34" i="8"/>
  <c r="R34" i="8"/>
  <c r="Q34" i="8"/>
  <c r="P34" i="8"/>
  <c r="O34" i="8"/>
  <c r="N34" i="8"/>
  <c r="M34" i="8"/>
  <c r="K34" i="8"/>
  <c r="J34" i="8"/>
  <c r="I34" i="8"/>
  <c r="E34" i="8"/>
  <c r="D34" i="8"/>
  <c r="C34" i="8"/>
  <c r="S31" i="7"/>
  <c r="S15" i="7"/>
  <c r="S21" i="7" s="1"/>
  <c r="S23" i="7" s="1"/>
  <c r="S29" i="7" s="1"/>
  <c r="R15" i="7"/>
  <c r="R21" i="7" s="1"/>
  <c r="R23" i="7" s="1"/>
  <c r="R29" i="7" s="1"/>
  <c r="P62" i="6"/>
  <c r="O62" i="6"/>
  <c r="P58" i="6"/>
  <c r="O58" i="6"/>
  <c r="P55" i="6"/>
  <c r="O55" i="6"/>
  <c r="P40" i="6"/>
  <c r="P48" i="6" s="1"/>
  <c r="O40" i="6"/>
  <c r="O48" i="6" s="1"/>
  <c r="P23" i="6"/>
  <c r="O23" i="6"/>
  <c r="P17" i="6"/>
  <c r="O17" i="6"/>
  <c r="U80" i="8" l="1"/>
  <c r="U83" i="8" s="1"/>
  <c r="AW25" i="10"/>
  <c r="BP43" i="13"/>
  <c r="AE78" i="8"/>
  <c r="AF78" i="8"/>
  <c r="AF80" i="8" s="1"/>
  <c r="AF83" i="8" s="1"/>
  <c r="V80" i="8"/>
  <c r="V83" i="8" s="1"/>
  <c r="O63" i="6"/>
  <c r="Q26" i="13"/>
  <c r="N13" i="13"/>
  <c r="P24" i="6"/>
  <c r="AD78" i="8"/>
  <c r="AD80" i="8" s="1"/>
  <c r="AD83" i="8" s="1"/>
  <c r="AH82" i="8" s="1"/>
  <c r="AH83" i="8" s="1"/>
  <c r="S13" i="13"/>
  <c r="L13" i="13"/>
  <c r="C37" i="13"/>
  <c r="C43" i="13" s="1"/>
  <c r="AC78" i="8"/>
  <c r="AC80" i="8" s="1"/>
  <c r="AC83" i="8" s="1"/>
  <c r="Q13" i="13"/>
  <c r="P63" i="6"/>
  <c r="P66" i="6" s="1"/>
  <c r="L26" i="13"/>
  <c r="N26" i="13"/>
  <c r="S26" i="13"/>
  <c r="O80" i="8"/>
  <c r="O83" i="8" s="1"/>
  <c r="P80" i="8"/>
  <c r="P83" i="8" s="1"/>
  <c r="M80" i="8"/>
  <c r="M83" i="8" s="1"/>
  <c r="Q80" i="8"/>
  <c r="Q83" i="8" s="1"/>
  <c r="AA80" i="8"/>
  <c r="AA83" i="8" s="1"/>
  <c r="W80" i="8"/>
  <c r="W83" i="8" s="1"/>
  <c r="AB80" i="8"/>
  <c r="AB83" i="8" s="1"/>
  <c r="Z80" i="8"/>
  <c r="Z83" i="8" s="1"/>
  <c r="S80" i="8"/>
  <c r="S83" i="8" s="1"/>
  <c r="N80" i="8"/>
  <c r="N83" i="8" s="1"/>
  <c r="T80" i="8"/>
  <c r="T83" i="8" s="1"/>
  <c r="AE80" i="8"/>
  <c r="AE83" i="8" s="1"/>
  <c r="R80" i="8"/>
  <c r="R83" i="8" s="1"/>
  <c r="O24" i="6"/>
  <c r="O66" i="6"/>
  <c r="F43" i="13"/>
  <c r="Q37" i="13"/>
  <c r="G37" i="13"/>
  <c r="S37" i="13" s="1"/>
  <c r="BP25" i="10" l="1"/>
  <c r="BP26" i="10" s="1"/>
  <c r="AW26" i="10"/>
  <c r="BM25" i="10"/>
  <c r="BM26" i="10" s="1"/>
  <c r="BO25" i="10"/>
  <c r="BO26" i="10" s="1"/>
  <c r="BN25" i="10"/>
  <c r="BN26" i="10" s="1"/>
  <c r="L37" i="13"/>
  <c r="Q43" i="13"/>
  <c r="L43" i="13"/>
  <c r="N37" i="13"/>
  <c r="G43" i="13"/>
  <c r="N43" i="13" s="1"/>
  <c r="S43" i="13" l="1"/>
</calcChain>
</file>

<file path=xl/sharedStrings.xml><?xml version="1.0" encoding="utf-8"?>
<sst xmlns="http://schemas.openxmlformats.org/spreadsheetml/2006/main" count="804" uniqueCount="409">
  <si>
    <t>Exela Technologies</t>
  </si>
  <si>
    <t>Key Financial Metrics</t>
  </si>
  <si>
    <t>(unaudited)</t>
  </si>
  <si>
    <t>Contents</t>
  </si>
  <si>
    <t>Sheet</t>
  </si>
  <si>
    <t>Disclaimer</t>
  </si>
  <si>
    <t>Balance Sheet</t>
  </si>
  <si>
    <t>Income Statement</t>
  </si>
  <si>
    <t>Cash Flow Statement</t>
  </si>
  <si>
    <t>Basis for pro forma financial information</t>
  </si>
  <si>
    <t>Pro Forma Revenue and Adjusted EBITDA</t>
  </si>
  <si>
    <t>Customer Scorecard</t>
  </si>
  <si>
    <t>Revenue per FTE</t>
  </si>
  <si>
    <t>Pro Forma EBITDA Reconciliation</t>
  </si>
  <si>
    <t>Back</t>
  </si>
  <si>
    <t>Exela Technologies, Inc. and Subsidiaries</t>
  </si>
  <si>
    <t>Consolidated Balance Sheet (Unaudited)</t>
  </si>
  <si>
    <t>(In thousands, except per share data and share count) (in US $)</t>
  </si>
  <si>
    <t>BALANCE SHEET</t>
  </si>
  <si>
    <t xml:space="preserve"> </t>
  </si>
  <si>
    <t>As Previously Reported</t>
  </si>
  <si>
    <t>As Restated</t>
  </si>
  <si>
    <t>Assets</t>
  </si>
  <si>
    <t>As of Sep 30, 2017</t>
  </si>
  <si>
    <t>Year ended December 31, 2017</t>
  </si>
  <si>
    <t>As of March 31, 2018</t>
  </si>
  <si>
    <t>As of June 30, 2018</t>
  </si>
  <si>
    <t>As of Sep 30, 2018</t>
  </si>
  <si>
    <t>Year ended December 31, 2018</t>
  </si>
  <si>
    <t>As of March 31, 2019</t>
  </si>
  <si>
    <t>As of June 30, 2019</t>
  </si>
  <si>
    <t>As of September 30, 2019</t>
  </si>
  <si>
    <t>Year ended December 31, 2019</t>
  </si>
  <si>
    <t>As of March 31, 2020</t>
  </si>
  <si>
    <t>As of June 30, 2020</t>
  </si>
  <si>
    <t>As of September 30, 2020</t>
  </si>
  <si>
    <t>Year ended December 31, 2020</t>
  </si>
  <si>
    <t>As of March 31, 2021</t>
  </si>
  <si>
    <t>As of June 30, 2021</t>
  </si>
  <si>
    <t>As of September 30, 2021</t>
  </si>
  <si>
    <t>Year ended December 31, 2021</t>
  </si>
  <si>
    <t>As of March 31, 2022</t>
  </si>
  <si>
    <t>As of June 30, 2022</t>
  </si>
  <si>
    <t>Current assets</t>
  </si>
  <si>
    <t>Cash and cash equivalents</t>
  </si>
  <si>
    <t>$</t>
  </si>
  <si>
    <t>Restricted cash</t>
  </si>
  <si>
    <t>Accounts receivable, net</t>
  </si>
  <si>
    <t>Related party receivables and prepaid expenses</t>
  </si>
  <si>
    <t>Inventories, net</t>
  </si>
  <si>
    <t>Prepaid expenses and other current assets</t>
  </si>
  <si>
    <t>Total current assets</t>
  </si>
  <si>
    <t>Property, plant and equipment, net</t>
  </si>
  <si>
    <t>Operating lease right-of-use assets, net</t>
  </si>
  <si>
    <t>Goodwill</t>
  </si>
  <si>
    <t xml:space="preserve">Intangible assets, net </t>
  </si>
  <si>
    <t>Deferred income tax assets</t>
  </si>
  <si>
    <t>Other noncurrent assets</t>
  </si>
  <si>
    <t>Total assets</t>
  </si>
  <si>
    <t>Liabilities and Stockholders' Equity (Deficit)</t>
  </si>
  <si>
    <t>Current liabilities</t>
  </si>
  <si>
    <t>Accounts payables</t>
  </si>
  <si>
    <t>Related party payables</t>
  </si>
  <si>
    <t>Income tax payable</t>
  </si>
  <si>
    <t xml:space="preserve"> — </t>
  </si>
  <si>
    <t xml:space="preserve">Accrued liabilities </t>
  </si>
  <si>
    <t>Accrued compensation and benefits</t>
  </si>
  <si>
    <t>Accrued interest</t>
  </si>
  <si>
    <t>Customer deposits</t>
  </si>
  <si>
    <t>Deferred revenue</t>
  </si>
  <si>
    <t xml:space="preserve">Obligation for claim payment </t>
  </si>
  <si>
    <t>Current portion of finance lease liabilities</t>
  </si>
  <si>
    <t>Current portion of operating lease liabilities</t>
  </si>
  <si>
    <t>Current portion of long-term debts</t>
  </si>
  <si>
    <t>Total current liabilities</t>
  </si>
  <si>
    <t xml:space="preserve">Long-term debt, net of current maturities </t>
  </si>
  <si>
    <t>Finance lease liabilities, net of current portion</t>
  </si>
  <si>
    <t>Pension liabilities, net</t>
  </si>
  <si>
    <t>Deferred income tax liabilities</t>
  </si>
  <si>
    <t>Long-term income tax liabilities</t>
  </si>
  <si>
    <t>Operating lease liabilities, net of current portion</t>
  </si>
  <si>
    <t>Other long-term liabilities</t>
  </si>
  <si>
    <t xml:space="preserve">     Total liabilities</t>
  </si>
  <si>
    <t>Shareholders' equity (deficit)</t>
  </si>
  <si>
    <t>Common Stock</t>
  </si>
  <si>
    <t>Preferred Stock</t>
  </si>
  <si>
    <t>Series A Preferred Stock</t>
  </si>
  <si>
    <t>Series B Preferred Stock</t>
  </si>
  <si>
    <t>Additional paid-in capital</t>
  </si>
  <si>
    <t>Treasury stock</t>
  </si>
  <si>
    <t>Equity-based compensation</t>
  </si>
  <si>
    <t>Accumulated deficit</t>
  </si>
  <si>
    <t>Accumulated other comprehensive loss:</t>
  </si>
  <si>
    <t>Foreign currency translation adjustment</t>
  </si>
  <si>
    <t>Unrealized pension actuarial losses, net of tax</t>
  </si>
  <si>
    <t>Total accumulated other comprehensive loss</t>
  </si>
  <si>
    <t xml:space="preserve">      Total liabilities and equity (deficit)</t>
  </si>
  <si>
    <t>Consolidated Statements of Income (Unaudited)</t>
  </si>
  <si>
    <t>(In thousands, except per share data) (in US $)</t>
  </si>
  <si>
    <t>INCOME STATEMENT</t>
  </si>
  <si>
    <t>FY 2017</t>
  </si>
  <si>
    <t>FY 2018</t>
  </si>
  <si>
    <t>FY 2019</t>
  </si>
  <si>
    <t>FY 2020</t>
  </si>
  <si>
    <t>FY 2021</t>
  </si>
  <si>
    <t>Revenue</t>
  </si>
  <si>
    <t>Cost of revenue (exclusive of depreciation and amortization)</t>
  </si>
  <si>
    <t>Selling, general, and administrative expenses (exclusive of depreciation and amortization)</t>
  </si>
  <si>
    <t>Depreciation and amortization</t>
  </si>
  <si>
    <t>Impairment of goodwill and other intangible assets</t>
  </si>
  <si>
    <t>Related party expense</t>
  </si>
  <si>
    <t>Operating profit (loss)</t>
  </si>
  <si>
    <t>Other expense (income), net:</t>
  </si>
  <si>
    <t xml:space="preserve">  Interest expense, net</t>
  </si>
  <si>
    <t xml:space="preserve">  Debt modification and extinguishment costs (gain), net</t>
  </si>
  <si>
    <t xml:space="preserve">  Sundry expense (income), net</t>
  </si>
  <si>
    <t xml:space="preserve">  Other expense (income), net</t>
  </si>
  <si>
    <t>Net loss before income taxes</t>
  </si>
  <si>
    <t xml:space="preserve">  Income tax (expense) benefit</t>
  </si>
  <si>
    <t>Net loss</t>
  </si>
  <si>
    <t xml:space="preserve">  Dividend equivalent on Series A Preferred Stock related to beneficial conversion feature</t>
  </si>
  <si>
    <t xml:space="preserve"> —</t>
  </si>
  <si>
    <t xml:space="preserve">  Cumulative dividends for Series A Preferred Stock</t>
  </si>
  <si>
    <t xml:space="preserve">  Cumulative dividends for Series B Preferred Stock</t>
  </si>
  <si>
    <t>Net loss attributable to common stockholders</t>
  </si>
  <si>
    <t>Loss per share:</t>
  </si>
  <si>
    <t>—</t>
  </si>
  <si>
    <t xml:space="preserve">  Basic and diluted</t>
  </si>
  <si>
    <t>Consolidated Statement of Cash Flows (Unaudited)</t>
  </si>
  <si>
    <t>(In thousands) (in US $)</t>
  </si>
  <si>
    <t>STATEMENT OF CASH FLOW</t>
  </si>
  <si>
    <t>Nine  months  ended September 30, 2017</t>
  </si>
  <si>
    <t>Three  months  ended March 31, 2018</t>
  </si>
  <si>
    <t>Six  months  ended June 30, 2018</t>
  </si>
  <si>
    <t>Nine  months  ended September 30, 2018</t>
  </si>
  <si>
    <t>Three  months  ended March 31, 2019</t>
  </si>
  <si>
    <t>Six months ended June 30, 2019</t>
  </si>
  <si>
    <t>Nine months ended September 30, 2019</t>
  </si>
  <si>
    <t>Three  months  ended March 31, 2020</t>
  </si>
  <si>
    <t>Six months ended June 30, 2020</t>
  </si>
  <si>
    <t>Nine months ended September 30, 2020</t>
  </si>
  <si>
    <t>Three  months  ended March 31, 2021</t>
  </si>
  <si>
    <t>Six months ended June 30, 2021</t>
  </si>
  <si>
    <t>Nine months ended September 30, 2021</t>
  </si>
  <si>
    <t>Three  months  ended March 31, 2022</t>
  </si>
  <si>
    <t>Six months ended June 30, 2022</t>
  </si>
  <si>
    <t>Cash flows from operating activities</t>
  </si>
  <si>
    <t>Adjustments to reconcile net loss</t>
  </si>
  <si>
    <t>Fees paid in stock</t>
  </si>
  <si>
    <t>HGM contract termination fee paid in stock</t>
  </si>
  <si>
    <t>Original issue discount and debt issuance cost amortization</t>
  </si>
  <si>
    <t>Debt modification and extinguishment costs (gain), net</t>
  </si>
  <si>
    <t>Deferred income tax provision</t>
  </si>
  <si>
    <t>Share-based compensation expense</t>
  </si>
  <si>
    <t>Unrealized foreign currency losses</t>
  </si>
  <si>
    <t>Loss (gain) on sale of assets</t>
  </si>
  <si>
    <t>Loss on sale of property, plant, and equipment</t>
  </si>
  <si>
    <t>Fair value adjustment for interest rate swap</t>
  </si>
  <si>
    <t>Change in operating assets and liabilities, net effect from acquisitions:</t>
  </si>
  <si>
    <t>  </t>
  </si>
  <si>
    <t xml:space="preserve">  </t>
  </si>
  <si>
    <t xml:space="preserve">    Accounts receivable</t>
  </si>
  <si>
    <t xml:space="preserve">    Prepaid expenses and other assets</t>
  </si>
  <si>
    <t xml:space="preserve">    Accounts payable and accrued liabilities</t>
  </si>
  <si>
    <t xml:space="preserve">    Related party payables</t>
  </si>
  <si>
    <t>Additions to outsource contract costs</t>
  </si>
  <si>
    <t xml:space="preserve">      Net cash provided (used) by operating activities</t>
  </si>
  <si>
    <t>Cash flows from investing activities</t>
  </si>
  <si>
    <t xml:space="preserve"> Purchases of property, plant, and equipment</t>
  </si>
  <si>
    <t xml:space="preserve"> Additions to patents</t>
  </si>
  <si>
    <t xml:space="preserve"> Additions to internally developed software</t>
  </si>
  <si>
    <t xml:space="preserve"> Additions to outsourcing contract costs</t>
  </si>
  <si>
    <t xml:space="preserve"> Proceeds from sale of assets</t>
  </si>
  <si>
    <t xml:space="preserve"> Cash paid for earnouts</t>
  </si>
  <si>
    <t xml:space="preserve"> Cash acquired in Quinpario reverse merger</t>
  </si>
  <si>
    <t xml:space="preserve"> Cash paid for acquisition, net of cash received</t>
  </si>
  <si>
    <t xml:space="preserve">      Net cash used in investing activities</t>
  </si>
  <si>
    <t>Cash flows from financing activities</t>
  </si>
  <si>
    <t>Change in bank overdraft</t>
  </si>
  <si>
    <t xml:space="preserve">Third party debt modification and extinguishment costs </t>
  </si>
  <si>
    <t>Net Proceeds from issuance of common and preferred stock</t>
  </si>
  <si>
    <t>Dividend paid on Series B Preferred Stock</t>
  </si>
  <si>
    <t>Cash received from Quinpario</t>
  </si>
  <si>
    <t>Repurchases of common stock</t>
  </si>
  <si>
    <t>Borrowings from other loans</t>
  </si>
  <si>
    <t>Cash paid for withholding taxes on vested RSUs</t>
  </si>
  <si>
    <t>Proceeds from equity contribution</t>
  </si>
  <si>
    <t>Retirement of previous credit facilities</t>
  </si>
  <si>
    <t>Lease terminations</t>
  </si>
  <si>
    <t>Cash paid for equity issuance costs</t>
  </si>
  <si>
    <t>Cash paid for debt issuance costs</t>
  </si>
  <si>
    <t>Borrowings from senior secured revolving facility/ BRCC Revolver</t>
  </si>
  <si>
    <t>Repayments on senior secured revolving facility</t>
  </si>
  <si>
    <t>Principal payments on finance lease obligations</t>
  </si>
  <si>
    <t>Proceeds from issuance of 2026 notes</t>
  </si>
  <si>
    <t>Repayments on senior secured term loan and 2023 Notes as part of debts exchanges</t>
  </si>
  <si>
    <t>Cash paid for debt repurchases</t>
  </si>
  <si>
    <t>Principal repayments on senior secured term loans, BRCC term loan and other loans</t>
  </si>
  <si>
    <t xml:space="preserve">      Net cash provided by (used in) financing activities</t>
  </si>
  <si>
    <t>Effect of exchange rates on cash</t>
  </si>
  <si>
    <t xml:space="preserve">      Net increase (decrease) in cash and cash equivalents</t>
  </si>
  <si>
    <t>Cash, restricted cash, and cash equivalents</t>
  </si>
  <si>
    <t>Beginning of period</t>
  </si>
  <si>
    <t>End of period</t>
  </si>
  <si>
    <t>Supplemental cash flow data:</t>
  </si>
  <si>
    <t>Income tax payments, net of refunds received</t>
  </si>
  <si>
    <t>Interest paid</t>
  </si>
  <si>
    <t>Noncash investing and financing activities:</t>
  </si>
  <si>
    <t>Assets acquired through right-of-use arrangements</t>
  </si>
  <si>
    <t>Leasehold improvements funded by lessor</t>
  </si>
  <si>
    <t>Issuance of common stock as consideration for Novitex</t>
  </si>
  <si>
    <t>Accrued capital expenditures</t>
  </si>
  <si>
    <t>Dividend equivalent on Series A Preferred Stock</t>
  </si>
  <si>
    <t>Liability assumed of Quinpario</t>
  </si>
  <si>
    <t>Settlement gain on related party payable to Ex-Sigma 2</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</si>
  <si>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</si>
  <si>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</si>
  <si>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</si>
  <si>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</si>
  <si>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Combined Quarterly Information - Exela Technologies, Inc (unaudited)</t>
  </si>
  <si>
    <t>($ in millions)</t>
  </si>
  <si>
    <t>Restated</t>
  </si>
  <si>
    <t>Q1 2017</t>
  </si>
  <si>
    <t>Q2 2017</t>
  </si>
  <si>
    <t>Q3 2017</t>
  </si>
  <si>
    <t>Q4 2017</t>
  </si>
  <si>
    <t>Q1 2018</t>
  </si>
  <si>
    <t>Q2 2018</t>
  </si>
  <si>
    <t>Q3 2018</t>
  </si>
  <si>
    <t>Q4 2018</t>
  </si>
  <si>
    <t>Q1 2019</t>
  </si>
  <si>
    <t>Q2 2019</t>
  </si>
  <si>
    <t>Q3 2019</t>
  </si>
  <si>
    <t>TTM Q3'19</t>
  </si>
  <si>
    <t>Q4 2019</t>
  </si>
  <si>
    <t>Q1 2020</t>
  </si>
  <si>
    <t>Q2 2020</t>
  </si>
  <si>
    <t>Q3 2020</t>
  </si>
  <si>
    <t>Q4 2020</t>
  </si>
  <si>
    <t>Q1 2021</t>
  </si>
  <si>
    <t>Q2 2021</t>
  </si>
  <si>
    <t>Q3 2021</t>
  </si>
  <si>
    <t>Q4 2021</t>
  </si>
  <si>
    <t>Q1 2022</t>
  </si>
  <si>
    <t>Q2 2022</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</si>
  <si>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</si>
  <si>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</si>
  <si>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</si>
  <si>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</si>
  <si>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</si>
  <si>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</si>
  <si>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</si>
  <si>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Selling, general and administrative expenses</t>
  </si>
  <si>
    <t>% of Revenue</t>
  </si>
  <si>
    <t>Note: Financial results for the three and twelve month periods ending December 31, 2017, are presented as if the Business Combination had been consummated on January 1, 2017.</t>
  </si>
  <si>
    <t>(1) A reconciliation of Adjusted EIBTDA to Net Loss is included on sheet 9.</t>
  </si>
  <si>
    <t>(2) Adjusted EBITDA Margin is defined as Adjusted EBITDA divided by Revenue. A reconciliation of Adjusted EBITDA to Net Loss is included on sheet 9.</t>
  </si>
  <si>
    <t>2017 PF</t>
  </si>
  <si>
    <t>1. Revenue concentration</t>
  </si>
  <si>
    <t>Top 20 Customers</t>
  </si>
  <si>
    <t>Top 100 Customers</t>
  </si>
  <si>
    <t>Top 200 Customers</t>
  </si>
  <si>
    <t>2. Additional Revenue metrics</t>
  </si>
  <si>
    <t>Revenue from Americas</t>
  </si>
  <si>
    <t>Revenue from Europe (and others regions)</t>
  </si>
  <si>
    <t>3. Customer Statistics</t>
  </si>
  <si>
    <t># of Customers over $25 Million in revenue</t>
  </si>
  <si>
    <t># of Customers over $1 Million in revenue</t>
  </si>
  <si>
    <t>2017 Pro forma</t>
  </si>
  <si>
    <t>2018 Actual</t>
  </si>
  <si>
    <t>FTEs</t>
  </si>
  <si>
    <t>Revenue ($ in millions)</t>
  </si>
  <si>
    <t>Revenue per FTE ($ in thousands)</t>
  </si>
  <si>
    <t>% growth</t>
  </si>
  <si>
    <t>Combined Financial Information - Exela Technologies, Inc</t>
  </si>
  <si>
    <t>YTD'18</t>
  </si>
  <si>
    <t>YTD'19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</si>
  <si>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</si>
  <si>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</si>
  <si>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</si>
  <si>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</si>
  <si>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</si>
  <si>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Net Loss to Further Adjusted EBITDA Reconciliation</t>
  </si>
  <si>
    <t>Net Loss</t>
  </si>
  <si>
    <t xml:space="preserve">Taxes </t>
  </si>
  <si>
    <t xml:space="preserve">Interest expense </t>
  </si>
  <si>
    <t xml:space="preserve">Depreciation and amortization </t>
  </si>
  <si>
    <t>EBITDA</t>
  </si>
  <si>
    <t>Gain / loss on derivative instruments</t>
  </si>
  <si>
    <t>Non-Cash and Other Charges</t>
  </si>
  <si>
    <t>Non-cash equity compensation</t>
  </si>
  <si>
    <t>Other charges</t>
  </si>
  <si>
    <t>Loss on sale of assets</t>
  </si>
  <si>
    <t>Gain on sale of business</t>
  </si>
  <si>
    <t>Loss on extinguishment of debt</t>
  </si>
  <si>
    <t>Sub-Total</t>
  </si>
  <si>
    <t>Transaction and integration costs</t>
  </si>
  <si>
    <t>Optimization and restructuring expenses</t>
  </si>
  <si>
    <t>Process Transformation</t>
  </si>
  <si>
    <t>Customer Transformation</t>
  </si>
  <si>
    <t>M &amp; A</t>
  </si>
  <si>
    <t>Adjusted EBITDA</t>
  </si>
  <si>
    <t>The accompanying notes are an integral part of these condensed consolidated financial statements. Please refer to Exela's SEC filings for additional details.</t>
  </si>
  <si>
    <r>
      <t>2018 Organic</t>
    </r>
    <r>
      <rPr>
        <b/>
        <vertAlign val="superscript"/>
        <sz val="15"/>
        <color rgb="FFFFFFFF"/>
        <rFont val="Arial Narrow"/>
        <family val="2"/>
      </rPr>
      <t>(1)</t>
    </r>
  </si>
  <si>
    <r>
      <rPr>
        <b/>
        <i/>
        <sz val="11"/>
        <rFont val="Arial Narrow"/>
        <family val="2"/>
      </rPr>
      <t>Forward-Looking Statements</t>
    </r>
    <r>
      <rPr>
        <i/>
        <sz val="11"/>
        <rFont val="Arial Narrow"/>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</si>
  <si>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11"/>
        <rFont val="Arial Narrow"/>
        <family val="2"/>
      </rPr>
      <t>Pro Forma Financial Information</t>
    </r>
    <r>
      <rPr>
        <i/>
        <sz val="11"/>
        <rFont val="Arial Narrow"/>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</si>
  <si>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11"/>
        <rFont val="Arial Narrow"/>
        <family val="2"/>
      </rPr>
      <t xml:space="preserve">
Non-GAAP Financial Measures and Related Information</t>
    </r>
    <r>
      <rPr>
        <i/>
        <sz val="11"/>
        <rFont val="Arial Narrow"/>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</si>
  <si>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r>
      <rPr>
        <b/>
        <i/>
        <sz val="11"/>
        <rFont val="Arial Narrow"/>
        <family val="2"/>
      </rPr>
      <t>Combined Financial Information</t>
    </r>
    <r>
      <rPr>
        <i/>
        <sz val="11"/>
        <rFont val="Arial Narrow"/>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</si>
  <si>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r>
      <rPr>
        <b/>
        <i/>
        <sz val="11"/>
        <rFont val="Arial Narrow"/>
        <family val="2"/>
      </rPr>
      <t>Rounding</t>
    </r>
    <r>
      <rPr>
        <i/>
        <sz val="11"/>
        <rFont val="Arial Narrow"/>
        <family val="2"/>
      </rPr>
      <t xml:space="preserve">
Due to rounding, numbers presented throughout this document may not add up precisely to the totals provided and percentages may not precisely reflect absolute figures.</t>
    </r>
  </si>
  <si>
    <t>Q3-2017</t>
  </si>
  <si>
    <t>Q4-2017</t>
  </si>
  <si>
    <t>Q1-2018</t>
  </si>
  <si>
    <t>Q2-2018</t>
  </si>
  <si>
    <t>Q3-2018</t>
  </si>
  <si>
    <t>Q4-2018</t>
  </si>
  <si>
    <t>Q1-2019</t>
  </si>
  <si>
    <t>Q2-2019</t>
  </si>
  <si>
    <t>Q3-2019</t>
  </si>
  <si>
    <t>Q4-2019</t>
  </si>
  <si>
    <t>Q1-2022</t>
  </si>
  <si>
    <t>Q2-2022</t>
  </si>
  <si>
    <t>Q1-2021</t>
  </si>
  <si>
    <t>Q2-2021</t>
  </si>
  <si>
    <t>Q3-2021</t>
  </si>
  <si>
    <t>Q1-2020</t>
  </si>
  <si>
    <t>Q2-2020</t>
  </si>
  <si>
    <t>Q3-2020</t>
  </si>
  <si>
    <t>As of September 30, 2022</t>
  </si>
  <si>
    <t>Q3-2022</t>
  </si>
  <si>
    <t>Nine months ended September 30, 2022</t>
  </si>
  <si>
    <t>Q3 2022</t>
  </si>
  <si>
    <t>Year ended December 31, 2022</t>
  </si>
  <si>
    <t>FY 2022</t>
  </si>
  <si>
    <t>Common Stock exchanged for Series B Preferred Stock</t>
  </si>
  <si>
    <t>Accrued liability for true-up obligation settled through the issuance of 2026 Notes</t>
  </si>
  <si>
    <t>Q4 2022</t>
  </si>
  <si>
    <t>Q4-2020</t>
  </si>
  <si>
    <t>Q4-2021</t>
  </si>
  <si>
    <t>Q4-2022</t>
  </si>
  <si>
    <t>As of March 31, 2023</t>
  </si>
  <si>
    <t>Q1-2023</t>
  </si>
  <si>
    <t>Q1 2023</t>
  </si>
  <si>
    <t>TTM Q1'23</t>
  </si>
  <si>
    <t>Credit loss expense</t>
  </si>
  <si>
    <t>Three months  ended March 31, 2023</t>
  </si>
  <si>
    <t>Proceeds from senior secured term loans and Second Lien Note</t>
  </si>
  <si>
    <t>As of September 30, 2023</t>
  </si>
  <si>
    <t>As of June 30, 2023</t>
  </si>
  <si>
    <t>Income tax receivable</t>
  </si>
  <si>
    <t>Q3-2023</t>
  </si>
  <si>
    <t>Nine months ended September 30, 2023</t>
  </si>
  <si>
    <t>Payment for fractional shares on reverse stock split</t>
  </si>
  <si>
    <t>Accrued PIK interest paid through issuance of PIK Notes</t>
  </si>
  <si>
    <t>Issuance of new notes in exchange of 2023 term loan</t>
  </si>
  <si>
    <t>Issuance of new notes in exchange of 2026 notes</t>
  </si>
  <si>
    <t>Q3 2023</t>
  </si>
  <si>
    <t>TTM Q3'23</t>
  </si>
  <si>
    <t>Q2 2023</t>
  </si>
  <si>
    <t>TTM Q2'23</t>
  </si>
  <si>
    <t>Q2-2023</t>
  </si>
  <si>
    <t>Six months ended June 30, 2023</t>
  </si>
  <si>
    <t>-</t>
  </si>
  <si>
    <t>TTM Q4'23</t>
  </si>
  <si>
    <t>Year ended December 31, 2023</t>
  </si>
  <si>
    <t>Total stockholders' equity (deficit) attributable to Exela Technologies Inc.</t>
  </si>
  <si>
    <t>Non-controlling Interest in XBP Europe</t>
  </si>
  <si>
    <t xml:space="preserve">Total stockholders' equity (deficit) </t>
  </si>
  <si>
    <t>Q4-2023</t>
  </si>
  <si>
    <t>FY 2023</t>
  </si>
  <si>
    <t>Net profit (loss) attributable to noncontrolling interest in XBP Europe, net of taxes</t>
  </si>
  <si>
    <t>Net loss attributable to Exela Technologies, Inc.</t>
  </si>
  <si>
    <t>Fair value adjustment for private warrants liability of XBP Europe</t>
  </si>
  <si>
    <t>Impairment of operating lease right-of-use assets</t>
  </si>
  <si>
    <t>Interest paid on BR Exar AR Facility</t>
  </si>
  <si>
    <t>Borrowings under factoring arrangement and Securitization Facility</t>
  </si>
  <si>
    <t>Borrowing under BR Exar AR Facility</t>
  </si>
  <si>
    <t>Repayments under BR Exar AR Facility</t>
  </si>
  <si>
    <t>Cash received in exchange for the issuance of noncontrolling interest shares in XBP Europe</t>
  </si>
  <si>
    <t>Q4 2023</t>
  </si>
  <si>
    <t>deSPAC cost</t>
  </si>
  <si>
    <t>China Dissolution</t>
  </si>
  <si>
    <r>
      <t>Adjusted EBITDA</t>
    </r>
    <r>
      <rPr>
        <b/>
        <vertAlign val="superscript"/>
        <sz val="12"/>
        <rFont val="Arial Narrow"/>
        <family val="2"/>
      </rPr>
      <t>(1)</t>
    </r>
  </si>
  <si>
    <r>
      <t>Adjusted EBITDA Margin</t>
    </r>
    <r>
      <rPr>
        <i/>
        <vertAlign val="superscript"/>
        <sz val="12"/>
        <rFont val="Arial Narrow"/>
        <family val="2"/>
      </rPr>
      <t>(2)</t>
    </r>
  </si>
  <si>
    <t>As of March 31, 2024</t>
  </si>
  <si>
    <t>Q1-2024</t>
  </si>
  <si>
    <t>Three months  ended March 31, 2024</t>
  </si>
  <si>
    <t>Repayment of BRCC Term Loan</t>
  </si>
  <si>
    <t>Q1 2024</t>
  </si>
  <si>
    <t>TTM Q1'24</t>
  </si>
  <si>
    <t>Waiver and consent fee payable added to outstanding balance of Senior Secured Term Loan</t>
  </si>
  <si>
    <t>As of June 30, 2024</t>
  </si>
  <si>
    <t>Q2-2024</t>
  </si>
  <si>
    <t>Q3-2024</t>
  </si>
  <si>
    <t>Q4-2024</t>
  </si>
  <si>
    <t>YTD 2024</t>
  </si>
  <si>
    <t>Repayment under factoring arrangement and Securitization Facilities</t>
  </si>
  <si>
    <t>TTM Q2'24</t>
  </si>
  <si>
    <t>Q2 2024</t>
  </si>
  <si>
    <t>Q3 2024</t>
  </si>
  <si>
    <t>As of September 30, 2024</t>
  </si>
  <si>
    <t>Assets of disposal group held for sale</t>
  </si>
  <si>
    <t>Liabilities of disposal group held for sale</t>
  </si>
  <si>
    <t>Nine months  ended September 30, 2024</t>
  </si>
  <si>
    <t>Six months  ended June 30, 2024</t>
  </si>
  <si>
    <t>Repayment of Second Lien Note</t>
  </si>
  <si>
    <t>Proceeds from Issuance of April 2026 Notes</t>
  </si>
  <si>
    <t>Issuance of Seller Note</t>
  </si>
  <si>
    <t>Asset aquired through Asset acquisition</t>
  </si>
  <si>
    <t>TTM Q3'24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</si>
</sst>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8">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_([$$]#,##0.0_)_%;\([$$]#,##0.0\)_%;_(&quot;–&quot;_)_%;@_)_%"/>
    <numFmt numFmtId="168" formatCode="_(#,##0.0_)_%;_(\(#,##0.0\)_%;_(&quot;–&quot;_)_%;@_(_%"/>
    <numFmt numFmtId="169" formatCode="_(#,##0_)_%;_(\(#,##0\)_%;_(&quot;–&quot;_)_%;@_(_%"/>
    <numFmt numFmtId="170" formatCode="_([$$]#,##0_)_%;\([$$]#,##0\)_%;_(&quot;–&quot;_)_%;@_)_%"/>
    <numFmt numFmtId="171" formatCode="&quot;$&quot;#,##0.00_)\ \ \ ;\(&quot;$&quot;#,##0.00\)\ \ \ "/>
    <numFmt numFmtId="172" formatCode="&quot;$&quot;#,##0.00&quot;*&quot;\ \ ;\(&quot;$&quot;#,##0.00\)&quot;*&quot;\ \ "/>
    <numFmt numFmtId="173" formatCode="&quot;$&quot;#,##0.00\A_)\ ;\(&quot;$&quot;#,##0.00\A\)\ \ "/>
    <numFmt numFmtId="174" formatCode="&quot;$&quot;@\ "/>
    <numFmt numFmtId="175" formatCode="_-#,##0_-;[Red]\(#,##0\);_-\ \ &quot;-&quot;_-;_-@_-"/>
    <numFmt numFmtId="176" formatCode="_-#,##0.00_-;[Red]\(#,##0.00\);_-\ \ &quot;-&quot;_-;_-@_-"/>
    <numFmt numFmtId="177" formatCode="dd/mmm/yy;_-\ &quot;N/A&quot;_-;_-\ &quot;-&quot;_-"/>
    <numFmt numFmtId="178" formatCode="mmm/yy;_-\ &quot;N/A&quot;_-;_-\ &quot;-&quot;_-"/>
    <numFmt numFmtId="179" formatCode="_-#,##0%_-;[Red]\(#,##0%\);_-\ &quot;-&quot;_-"/>
    <numFmt numFmtId="180" formatCode="_-#,###,_-;[Red]\(#,###,\);_-\ \ &quot;-&quot;_-;_-@_-"/>
    <numFmt numFmtId="181" formatCode="_-#,###.00,_-;[Red]\(#,###.00,\);_-\ \ &quot;-&quot;_-;_-@_-"/>
    <numFmt numFmtId="182" formatCode="\£\ #,##0_);[Red]\(\£\ #,##0\)"/>
    <numFmt numFmtId="183" formatCode="\¥\ #,##0_);[Red]\(\¥\ #,##0\)"/>
    <numFmt numFmtId="184" formatCode="#,##0.0_);\(#,##0.0\)"/>
    <numFmt numFmtId="185" formatCode="\•\ \ @"/>
    <numFmt numFmtId="186" formatCode="0.000000%"/>
    <numFmt numFmtId="187" formatCode="#,##0.00\ ;[Red]\(#,##0.00\)"/>
    <numFmt numFmtId="188" formatCode="&quot;$&quot;#,##0\ ;\(&quot;$&quot;#,##0\)"/>
    <numFmt numFmtId="189" formatCode="@\ \ \ \ \ "/>
    <numFmt numFmtId="190" formatCode="dd\ mmmyy"/>
    <numFmt numFmtId="191" formatCode="dd\ mmmyy\ hh:mm"/>
    <numFmt numFmtId="192" formatCode="#,##0.00_)\ \ \ \ \ ;\(#,##0.00\)\ \ \ \ \ "/>
    <numFmt numFmtId="193" formatCode="&quot;$&quot;#,##0.00_)\ \ \ \ \ ;\(&quot;$&quot;#,##0.00\)\ \ \ \ \ "/>
    <numFmt numFmtId="194" formatCode="&quot;$&quot;#,##0.00\A\ \ \ \ ;\(&quot;$&quot;#,##0.00\A\)\ \ \ \ "/>
    <numFmt numFmtId="195" formatCode="&quot;$&quot;#,##0.00&quot;E&quot;\ \ \ \ ;\(&quot;$&quot;#,##0.00&quot;E&quot;\)\ \ \ \ "/>
    <numFmt numFmtId="196" formatCode="#,##0.00\A\ \ \ \ ;\(#,##0.00\A\)\ \ \ \ "/>
    <numFmt numFmtId="197" formatCode="#,##0.00&quot;E&quot;\ \ \ \ ;\(#,##0.00&quot;E&quot;\)\ \ \ \ "/>
    <numFmt numFmtId="198" formatCode="_([$€-2]* #,##0.00_);_([$€-2]* \(#,##0.00\);_([$€-2]* &quot;-&quot;??_)"/>
    <numFmt numFmtId="199" formatCode="0%\ \ \ \ \ \ \ "/>
    <numFmt numFmtId="200" formatCode="_(&quot;$&quot;* #,##0_)\ &quot;millions&quot;;_(&quot;$&quot;* \(#,##0\)&quot; millions&quot;"/>
    <numFmt numFmtId="201" formatCode="&quot;$&quot;#,##0\ &quot;MM&quot;;\(&quot;$&quot;#,##0.00\ &quot;MM&quot;\)"/>
    <numFmt numFmtId="202" formatCode="#,##0\ &quot;MM&quot;"/>
    <numFmt numFmtId="203" formatCode="0.00000%"/>
    <numFmt numFmtId="204" formatCode="_(* #,##0_);_(* \(#,##0\);_(* &quot;-&quot;_);@_)"/>
    <numFmt numFmtId="205" formatCode="#,##0&quot; &quot;\ &quot; &quot;;[Red]\(#,##0\)\ &quot; &quot;;&quot;—&quot;&quot; &quot;&quot; &quot;&quot; &quot;&quot; &quot;"/>
    <numFmt numFmtId="206" formatCode="0.0\ \ \ \ \ \ "/>
    <numFmt numFmtId="207" formatCode="0.0%\ \ \ \ \ "/>
    <numFmt numFmtId="208" formatCode="&quot;$&quot;#\-?/?"/>
    <numFmt numFmtId="209" formatCode="0.00\ \ \ \ "/>
    <numFmt numFmtId="210" formatCode="@\ "/>
    <numFmt numFmtId="211" formatCode="&quot;$&quot;@"/>
    <numFmt numFmtId="212" formatCode="mm/dd/yy"/>
    <numFmt numFmtId="213" formatCode="#,##0.0\x"/>
    <numFmt numFmtId="214" formatCode="&quot;$&quot;#,##0.00"/>
    <numFmt numFmtId="215" formatCode="#,##0.00\x"/>
    <numFmt numFmtId="216" formatCode="\W\I\-000.\9\5"/>
    <numFmt numFmtId="217" formatCode="&quot;$&quot;#,##0\ \ \ \ "/>
    <numFmt numFmtId="218" formatCode="&quot;$&quot;#,##0\ \ \ "/>
    <numFmt numFmtId="219" formatCode="_ * #,##0_ ;_ * \-#,##0_ ;_ * &quot;-&quot;_ ;_ @_ "/>
    <numFmt numFmtId="220" formatCode="_ * #,##0.00_ ;_ * \-#,##0.00_ ;_ * &quot;-&quot;??_ ;_ @_ "/>
    <numFmt numFmtId="221" formatCode="_(&quot;$&quot;* #,##0.0_);_(&quot;$&quot;* \(#,##0.0\);_(&quot;$&quot;* &quot;-&quot;??_);_(@_)"/>
    <numFmt numFmtId="222" formatCode="mm/dd/yy_)"/>
    <numFmt numFmtId="223" formatCode="_(&quot;$&quot;* #,##0_);_(&quot;$&quot;* \(#,##0\);_(&quot;$&quot;* &quot;-&quot;??_);_(@_)"/>
    <numFmt numFmtId="224" formatCode="mmm\ dd\,\ yy"/>
    <numFmt numFmtId="225" formatCode="[$$-380A]\ #,##0.00"/>
  </numFmts>
  <fonts count="157">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0"/>
      <name val="Arial"/>
      <family val="2"/>
    </font>
    <font>
      <u/>
      <sz val="10"/>
      <color indexed="12"/>
      <name val="Arial"/>
      <family val="2"/>
    </font>
    <font>
      <sz val="10"/>
      <name val="Arial"/>
      <family val="2"/>
    </font>
    <font>
      <sz val="10"/>
      <color indexed="16"/>
      <name val="Calibri"/>
      <family val="2"/>
      <scheme val="minor"/>
    </font>
    <font>
      <sz val="11"/>
      <color theme="1"/>
      <name val="Segoe UI"/>
      <family val="2"/>
    </font>
    <font>
      <sz val="10"/>
      <color indexed="16"/>
      <name val="Credit Suisse Type Roman"/>
      <family val="2"/>
    </font>
    <font>
      <sz val="11"/>
      <color theme="1"/>
      <name val="Arial"/>
      <family val="2"/>
    </font>
    <font>
      <sz val="10"/>
      <name val="GillSans"/>
      <family val="2"/>
    </font>
    <font>
      <sz val="10"/>
      <name val="Times New Roman"/>
      <family val="1"/>
    </font>
    <font>
      <sz val="12"/>
      <name val="Times New Roman"/>
      <family val="1"/>
    </font>
    <font>
      <sz val="10"/>
      <name val="Helv"/>
      <family val="2"/>
    </font>
    <font>
      <sz val="8"/>
      <color indexed="8"/>
      <name val="Times New Roman"/>
      <family val="1"/>
    </font>
    <font>
      <sz val="9"/>
      <name val="Tahoma"/>
      <family val="2"/>
    </font>
    <font>
      <b/>
      <sz val="12"/>
      <color indexed="61"/>
      <name val="Tahoma"/>
      <family val="2"/>
    </font>
    <font>
      <sz val="12"/>
      <name val="Tms Rmn"/>
    </font>
    <font>
      <b/>
      <sz val="12"/>
      <name val="Times New Roman"/>
      <family val="1"/>
    </font>
    <font>
      <b/>
      <sz val="10"/>
      <color indexed="8"/>
      <name val="Times New Roman"/>
      <family val="1"/>
    </font>
    <font>
      <b/>
      <sz val="9"/>
      <color indexed="12"/>
      <name val="Tahoma"/>
      <family val="2"/>
    </font>
    <font>
      <sz val="11"/>
      <color indexed="8"/>
      <name val="Calibri"/>
      <family val="2"/>
    </font>
    <font>
      <sz val="10"/>
      <color indexed="8"/>
      <name val="MS Sans Serif"/>
      <family val="2"/>
    </font>
    <font>
      <sz val="9"/>
      <color indexed="0"/>
      <name val="Courier"/>
      <family val="3"/>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b/>
      <i/>
      <sz val="14"/>
      <name val="Tms Rmn"/>
    </font>
    <font>
      <b/>
      <sz val="10"/>
      <name val="Geneva"/>
      <family val="2"/>
    </font>
    <font>
      <sz val="11"/>
      <color rgb="FF006100"/>
      <name val="Calibri"/>
      <family val="2"/>
    </font>
    <font>
      <sz val="11"/>
      <color indexed="17"/>
      <name val="Calibri"/>
      <family val="2"/>
    </font>
    <font>
      <sz val="8"/>
      <name val="Arial"/>
      <family val="2"/>
    </font>
    <font>
      <sz val="10.5"/>
      <name val="Times New Roman"/>
      <family val="1"/>
    </font>
    <font>
      <b/>
      <sz val="12"/>
      <name val="Arial"/>
      <family val="2"/>
    </font>
    <font>
      <b/>
      <sz val="18"/>
      <name val="Helv"/>
    </font>
    <font>
      <sz val="8"/>
      <name val="Century Gothic"/>
      <family val="2"/>
    </font>
    <font>
      <b/>
      <sz val="8"/>
      <name val="Century Gothic"/>
      <family val="2"/>
    </font>
    <font>
      <u/>
      <sz val="9"/>
      <color indexed="12"/>
      <name val="Helvetica"/>
    </font>
    <font>
      <u/>
      <sz val="8"/>
      <color indexed="12"/>
      <name val="Helv"/>
    </font>
    <font>
      <u/>
      <sz val="11"/>
      <color theme="10"/>
      <name val="Calibri"/>
      <family val="2"/>
      <scheme val="minor"/>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b/>
      <sz val="12"/>
      <color indexed="20"/>
      <name val="Tahoma"/>
      <family val="2"/>
    </font>
    <font>
      <b/>
      <sz val="36"/>
      <name val="Times New Roman"/>
      <family val="1"/>
    </font>
    <font>
      <sz val="7"/>
      <name val="Small Fonts"/>
      <family val="2"/>
    </font>
    <font>
      <sz val="9"/>
      <color indexed="0"/>
      <name val="Helvetica"/>
    </font>
    <font>
      <sz val="10"/>
      <color indexed="8"/>
      <name val="Arial"/>
      <family val="2"/>
    </font>
    <font>
      <sz val="9"/>
      <color theme="1"/>
      <name val="Calibri"/>
      <family val="2"/>
      <scheme val="minor"/>
    </font>
    <font>
      <sz val="9"/>
      <color indexed="0"/>
      <name val="Helvetica"/>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9"/>
      <color theme="3"/>
      <name val="Calibri"/>
      <family val="2"/>
      <scheme val="minor"/>
    </font>
    <font>
      <b/>
      <sz val="9"/>
      <color theme="1"/>
      <name val="Calibri"/>
      <family val="2"/>
      <scheme val="minor"/>
    </font>
    <font>
      <b/>
      <sz val="8"/>
      <name val="Arial"/>
      <family val="2"/>
    </font>
    <font>
      <sz val="8"/>
      <color indexed="39"/>
      <name val="Arial"/>
      <family val="2"/>
    </font>
    <font>
      <b/>
      <sz val="10"/>
      <name val="Arial"/>
      <family val="2"/>
    </font>
    <font>
      <b/>
      <sz val="8"/>
      <color indexed="8"/>
      <name val="Helv"/>
    </font>
    <font>
      <b/>
      <sz val="12"/>
      <name val="GillSans"/>
      <family val="2"/>
    </font>
    <font>
      <u/>
      <sz val="11"/>
      <name val="GillSans"/>
      <family val="2"/>
    </font>
    <font>
      <b/>
      <sz val="8"/>
      <color indexed="9"/>
      <name val="Arial"/>
      <family val="2"/>
    </font>
    <font>
      <b/>
      <sz val="8"/>
      <name val="MS Sans Serif"/>
      <family val="2"/>
    </font>
    <font>
      <b/>
      <sz val="12"/>
      <name val="Century Gothic"/>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10"/>
      <name val="Arial Narrow"/>
      <family val="2"/>
    </font>
    <font>
      <b/>
      <sz val="14"/>
      <color theme="0"/>
      <name val="Arial Narrow"/>
      <family val="2"/>
    </font>
    <font>
      <sz val="12"/>
      <name val="Arial Narrow"/>
      <family val="2"/>
    </font>
    <font>
      <sz val="10"/>
      <color indexed="16"/>
      <name val="Arial Narrow"/>
      <family val="2"/>
    </font>
    <font>
      <b/>
      <sz val="18"/>
      <color rgb="FF929292"/>
      <name val="Arial Narrow"/>
      <family val="2"/>
    </font>
    <font>
      <u/>
      <sz val="10"/>
      <color indexed="12"/>
      <name val="Arial Narrow"/>
      <family val="2"/>
    </font>
    <font>
      <sz val="8"/>
      <color indexed="16"/>
      <name val="Arial Narrow"/>
      <family val="2"/>
    </font>
    <font>
      <sz val="12"/>
      <color indexed="16"/>
      <name val="Arial Narrow"/>
      <family val="2"/>
    </font>
    <font>
      <b/>
      <sz val="10"/>
      <color rgb="FF24A4D5"/>
      <name val="Arial Narrow"/>
      <family val="2"/>
    </font>
    <font>
      <b/>
      <sz val="14"/>
      <color rgb="FF929292"/>
      <name val="Arial Narrow"/>
      <family val="2"/>
    </font>
    <font>
      <sz val="8"/>
      <color theme="1"/>
      <name val="Arial Narrow"/>
      <family val="2"/>
    </font>
    <font>
      <b/>
      <sz val="10"/>
      <color theme="1"/>
      <name val="Arial Narrow"/>
      <family val="2"/>
    </font>
    <font>
      <b/>
      <sz val="10"/>
      <color theme="0"/>
      <name val="Arial Narrow"/>
      <family val="2"/>
    </font>
    <font>
      <sz val="10"/>
      <color theme="1"/>
      <name val="Arial Narrow"/>
      <family val="2"/>
    </font>
    <font>
      <b/>
      <u/>
      <sz val="12"/>
      <color indexed="12"/>
      <name val="Arial Narrow"/>
      <family val="2"/>
    </font>
    <font>
      <sz val="18"/>
      <name val="Arial Narrow"/>
      <family val="2"/>
    </font>
    <font>
      <b/>
      <sz val="15"/>
      <color rgb="FFFFFFFF"/>
      <name val="Arial Narrow"/>
      <family val="2"/>
    </font>
    <font>
      <b/>
      <vertAlign val="superscript"/>
      <sz val="15"/>
      <color rgb="FFFFFFFF"/>
      <name val="Arial Narrow"/>
      <family val="2"/>
    </font>
    <font>
      <sz val="15"/>
      <color rgb="FF18191A"/>
      <name val="Arial Narrow"/>
      <family val="2"/>
    </font>
    <font>
      <b/>
      <sz val="14"/>
      <name val="Arial Narrow"/>
      <family val="2"/>
    </font>
    <font>
      <sz val="14"/>
      <name val="Arial Narrow"/>
      <family val="2"/>
    </font>
    <font>
      <b/>
      <sz val="18"/>
      <name val="Arial Narrow"/>
      <family val="2"/>
    </font>
    <font>
      <sz val="11"/>
      <color theme="1"/>
      <name val="Arial Narrow"/>
      <family val="2"/>
    </font>
    <font>
      <b/>
      <sz val="12"/>
      <name val="Arial Narrow"/>
      <family val="2"/>
    </font>
    <font>
      <i/>
      <sz val="8"/>
      <color theme="1"/>
      <name val="Arial Narrow"/>
      <family val="2"/>
    </font>
    <font>
      <sz val="10"/>
      <color rgb="FF000000"/>
      <name val="Arial Narrow"/>
      <family val="2"/>
    </font>
    <font>
      <b/>
      <u/>
      <sz val="10"/>
      <color indexed="12"/>
      <name val="Arial Narrow"/>
      <family val="2"/>
    </font>
    <font>
      <sz val="11"/>
      <color theme="0"/>
      <name val="Arial Narrow"/>
      <family val="2"/>
    </font>
    <font>
      <u/>
      <sz val="10"/>
      <name val="Arial Narrow"/>
      <family val="2"/>
    </font>
    <font>
      <b/>
      <sz val="12"/>
      <color indexed="9"/>
      <name val="Arial Narrow"/>
      <family val="2"/>
    </font>
    <font>
      <b/>
      <sz val="10"/>
      <name val="Arial Narrow"/>
      <family val="2"/>
    </font>
    <font>
      <b/>
      <u/>
      <sz val="10"/>
      <name val="Arial Narrow"/>
      <family val="2"/>
    </font>
    <font>
      <sz val="11"/>
      <name val="Arial Narrow"/>
      <family val="2"/>
    </font>
    <font>
      <i/>
      <sz val="11"/>
      <name val="Arial Narrow"/>
      <family val="2"/>
    </font>
    <font>
      <b/>
      <i/>
      <sz val="11"/>
      <name val="Arial Narrow"/>
      <family val="2"/>
    </font>
    <font>
      <b/>
      <u/>
      <sz val="12"/>
      <color rgb="FF000000"/>
      <name val="Arial Narrow"/>
      <family val="2"/>
    </font>
    <font>
      <sz val="12"/>
      <color theme="1"/>
      <name val="Arial Narrow"/>
      <family val="2"/>
    </font>
    <font>
      <sz val="12"/>
      <color rgb="FF000000"/>
      <name val="Arial Narrow"/>
      <family val="2"/>
    </font>
    <font>
      <i/>
      <sz val="12"/>
      <color theme="1"/>
      <name val="Arial Narrow"/>
      <family val="2"/>
    </font>
    <font>
      <b/>
      <sz val="12"/>
      <color theme="1"/>
      <name val="Arial Narrow"/>
      <family val="2"/>
    </font>
    <font>
      <b/>
      <i/>
      <sz val="12"/>
      <color theme="1"/>
      <name val="Arial Narrow"/>
      <family val="2"/>
    </font>
    <font>
      <i/>
      <sz val="12"/>
      <color indexed="16"/>
      <name val="Arial Narrow"/>
      <family val="2"/>
    </font>
    <font>
      <sz val="13"/>
      <name val="Arial Narrow"/>
      <family val="2"/>
    </font>
    <font>
      <b/>
      <sz val="13"/>
      <color indexed="8"/>
      <name val="Arial Narrow"/>
      <family val="2"/>
    </font>
    <font>
      <b/>
      <sz val="13"/>
      <color rgb="FF24A4D5"/>
      <name val="Arial Narrow"/>
      <family val="2"/>
    </font>
    <font>
      <b/>
      <i/>
      <sz val="13"/>
      <color rgb="FF24A4D5"/>
      <name val="Arial Narrow"/>
      <family val="2"/>
    </font>
    <font>
      <sz val="13"/>
      <color theme="1"/>
      <name val="Arial Narrow"/>
      <family val="2"/>
    </font>
    <font>
      <b/>
      <sz val="13"/>
      <name val="Arial Narrow"/>
      <family val="2"/>
    </font>
    <font>
      <b/>
      <sz val="12"/>
      <color rgb="FF24A4D5"/>
      <name val="Arial Narrow"/>
      <family val="2"/>
    </font>
    <font>
      <i/>
      <sz val="12"/>
      <name val="Arial Narrow"/>
      <family val="2"/>
    </font>
    <font>
      <b/>
      <sz val="12"/>
      <color indexed="16"/>
      <name val="Arial Narrow"/>
      <family val="2"/>
    </font>
    <font>
      <b/>
      <sz val="14"/>
      <color indexed="8"/>
      <name val="Arial Narrow"/>
      <family val="2"/>
    </font>
    <font>
      <b/>
      <sz val="14"/>
      <color rgb="FF24A4D5"/>
      <name val="Arial Narrow"/>
      <family val="2"/>
    </font>
    <font>
      <sz val="14"/>
      <color indexed="16"/>
      <name val="Arial Narrow"/>
      <family val="2"/>
    </font>
    <font>
      <u/>
      <sz val="14"/>
      <color indexed="12"/>
      <name val="Arial Narrow"/>
      <family val="2"/>
    </font>
    <font>
      <b/>
      <sz val="11"/>
      <name val="Arial Narrow"/>
      <family val="2"/>
    </font>
    <font>
      <b/>
      <sz val="11"/>
      <color theme="0"/>
      <name val="Arial Narrow"/>
      <family val="2"/>
    </font>
    <font>
      <b/>
      <u/>
      <sz val="11"/>
      <name val="Arial Narrow"/>
      <family val="2"/>
    </font>
    <font>
      <sz val="11"/>
      <color rgb="FFFF0000"/>
      <name val="Arial Narrow"/>
      <family val="2"/>
    </font>
    <font>
      <b/>
      <sz val="16"/>
      <color theme="0"/>
      <name val="Arial Narrow"/>
      <family val="2"/>
    </font>
    <font>
      <sz val="16"/>
      <color theme="0"/>
      <name val="Arial Narrow"/>
      <family val="2"/>
    </font>
    <font>
      <i/>
      <sz val="16"/>
      <name val="Arial Narrow"/>
      <family val="2"/>
    </font>
    <font>
      <sz val="15"/>
      <color rgb="FFFF0000"/>
      <name val="Arial Narrow"/>
      <family val="2"/>
    </font>
    <font>
      <b/>
      <vertAlign val="superscript"/>
      <sz val="12"/>
      <name val="Arial Narrow"/>
      <family val="2"/>
    </font>
    <font>
      <i/>
      <vertAlign val="superscript"/>
      <sz val="12"/>
      <name val="Arial Narrow"/>
      <family val="2"/>
    </font>
    <font>
      <sz val="12"/>
      <color rgb="FFFF0000"/>
      <name val="Arial Narrow"/>
      <family val="2"/>
    </font>
    <font>
      <b/>
      <sz val="12"/>
      <color rgb="FFFF0000"/>
      <name val="Arial Narrow"/>
      <family val="2"/>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theme="3"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lightGray">
        <fgColor indexed="9"/>
      </patternFill>
    </fill>
    <fill>
      <patternFill patternType="solid">
        <fgColor indexed="15"/>
        <bgColor indexed="64"/>
      </patternFill>
    </fill>
    <fill>
      <patternFill patternType="solid">
        <fgColor indexed="42"/>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rgb="FFE8E6DF"/>
        <bgColor indexed="64"/>
      </patternFill>
    </fill>
    <fill>
      <patternFill patternType="solid">
        <fgColor indexed="2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8"/>
      </bottom>
      <diagonal/>
    </border>
    <border>
      <left/>
      <right/>
      <top/>
      <bottom style="medium">
        <color theme="4"/>
      </bottom>
      <diagonal/>
    </border>
    <border>
      <left/>
      <right/>
      <top style="thin">
        <color theme="4"/>
      </top>
      <bottom/>
      <diagonal/>
    </border>
    <border>
      <left/>
      <right/>
      <top/>
      <bottom style="thick">
        <color indexed="64"/>
      </bottom>
      <diagonal/>
    </border>
    <border>
      <left/>
      <right/>
      <top style="hair">
        <color indexed="64"/>
      </top>
      <bottom style="hair">
        <color indexed="64"/>
      </bottom>
      <diagonal/>
    </border>
  </borders>
  <cellStyleXfs count="2918">
    <xf numFmtId="0" fontId="0" fillId="0" borderId="0"/>
    <xf numFmtId="0" fontId="4" fillId="0" borderId="0"/>
    <xf numFmtId="0" fontId="5"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9" fillId="0" borderId="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1" fillId="0" borderId="0"/>
    <xf numFmtId="0" fontId="11" fillId="0" borderId="0">
      <alignment horizontal="right"/>
    </xf>
    <xf numFmtId="171" fontId="11" fillId="10" borderId="0"/>
    <xf numFmtId="172" fontId="11" fillId="10" borderId="0"/>
    <xf numFmtId="173" fontId="11" fillId="10" borderId="0"/>
    <xf numFmtId="174" fontId="11" fillId="10" borderId="0">
      <alignment horizontal="right"/>
    </xf>
    <xf numFmtId="49" fontId="12" fillId="0" borderId="0"/>
    <xf numFmtId="49" fontId="12" fillId="0" borderId="0"/>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protection locked="0"/>
    </xf>
    <xf numFmtId="0" fontId="13" fillId="0" borderId="0"/>
    <xf numFmtId="0" fontId="6" fillId="0" borderId="0" applyNumberFormat="0" applyFill="0" applyBorder="0" applyAlignment="0" applyProtection="0"/>
    <xf numFmtId="0" fontId="6" fillId="0" borderId="0">
      <protection locked="0"/>
    </xf>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protection locked="0"/>
    </xf>
    <xf numFmtId="0" fontId="6" fillId="0" borderId="0"/>
    <xf numFmtId="0" fontId="6" fillId="0" borderId="0">
      <protection locked="0"/>
    </xf>
    <xf numFmtId="0" fontId="14"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protection locked="0"/>
    </xf>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175" fontId="12" fillId="0" borderId="0" applyFill="0" applyBorder="0">
      <alignment horizontal="right"/>
    </xf>
    <xf numFmtId="176" fontId="12" fillId="0" borderId="0" applyFill="0" applyBorder="0">
      <alignment horizontal="right"/>
    </xf>
    <xf numFmtId="177" fontId="12" fillId="0" borderId="0" applyFill="0" applyBorder="0">
      <alignment horizontal="right"/>
    </xf>
    <xf numFmtId="178" fontId="12" fillId="0" borderId="0" applyFill="0" applyBorder="0">
      <alignment horizontal="right"/>
    </xf>
    <xf numFmtId="179" fontId="12" fillId="0" borderId="0" applyFill="0" applyBorder="0">
      <alignment horizontal="right"/>
    </xf>
    <xf numFmtId="180" fontId="12" fillId="0" borderId="0" applyFill="0" applyBorder="0">
      <alignment horizontal="right"/>
    </xf>
    <xf numFmtId="181" fontId="12" fillId="0" borderId="0" applyFill="0" applyBorder="0">
      <alignment horizontal="right"/>
    </xf>
    <xf numFmtId="182" fontId="13" fillId="0" borderId="0" applyFon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183" fontId="13" fillId="0" borderId="0" applyFont="0" applyFill="0" applyBorder="0" applyAlignment="0" applyProtection="0"/>
    <xf numFmtId="184" fontId="15" fillId="0" borderId="0"/>
    <xf numFmtId="0" fontId="16" fillId="10" borderId="0"/>
    <xf numFmtId="0" fontId="3" fillId="3" borderId="0" applyNumberFormat="0" applyBorder="0" applyAlignment="0" applyProtection="0"/>
    <xf numFmtId="0" fontId="17" fillId="11" borderId="0">
      <alignment vertical="center"/>
    </xf>
    <xf numFmtId="0" fontId="18" fillId="0" borderId="0" applyNumberFormat="0" applyFill="0" applyBorder="0" applyAlignment="0" applyProtection="0"/>
    <xf numFmtId="0" fontId="19" fillId="0" borderId="7" applyNumberFormat="0" applyFill="0" applyAlignment="0" applyProtection="0"/>
    <xf numFmtId="185" fontId="13" fillId="0" borderId="0" applyFont="0" applyFill="0" applyBorder="0" applyAlignment="0" applyProtection="0"/>
    <xf numFmtId="185" fontId="1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12" borderId="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0" fontId="21" fillId="12" borderId="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87"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3" fontId="25" fillId="0" borderId="0" applyFont="0" applyFill="0" applyBorder="0" applyAlignment="0" applyProtection="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3" fontId="28" fillId="0" borderId="0">
      <alignment horizontal="center"/>
    </xf>
    <xf numFmtId="0" fontId="29" fillId="0" borderId="0" applyNumberFormat="0" applyAlignment="0">
      <alignment horizontal="left"/>
    </xf>
    <xf numFmtId="0" fontId="27" fillId="0" borderId="0"/>
    <xf numFmtId="0" fontId="27" fillId="0" borderId="0"/>
    <xf numFmtId="0" fontId="27" fillId="0" borderId="0"/>
    <xf numFmtId="0" fontId="27" fillId="0" borderId="0"/>
    <xf numFmtId="0" fontId="27" fillId="0" borderId="0"/>
    <xf numFmtId="42" fontId="6" fillId="0" borderId="0">
      <alignment horizontal="right"/>
    </xf>
    <xf numFmtId="44" fontId="24"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6" fillId="0" borderId="0"/>
    <xf numFmtId="188" fontId="25" fillId="0" borderId="0" applyFont="0" applyFill="0" applyBorder="0" applyAlignment="0" applyProtection="0"/>
    <xf numFmtId="189" fontId="11" fillId="10" borderId="19">
      <alignment horizontal="right"/>
    </xf>
    <xf numFmtId="189" fontId="11" fillId="10" borderId="19">
      <alignment horizontal="right"/>
    </xf>
    <xf numFmtId="0" fontId="13" fillId="0" borderId="0" applyFont="0" applyFill="0" applyBorder="0" applyAlignment="0" applyProtection="0"/>
    <xf numFmtId="0" fontId="13" fillId="0" borderId="0" applyFont="0" applyFill="0" applyBorder="0" applyAlignment="0" applyProtection="0"/>
    <xf numFmtId="0" fontId="30" fillId="12" borderId="20">
      <alignment horizontal="left"/>
    </xf>
    <xf numFmtId="0" fontId="2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90" fontId="16" fillId="0" borderId="0" applyFont="0" applyFill="0" applyBorder="0" applyAlignment="0" applyProtection="0"/>
    <xf numFmtId="191" fontId="30" fillId="12" borderId="0" applyFont="0" applyFill="0" applyBorder="0" applyAlignment="0" applyProtection="0">
      <alignment vertical="center"/>
    </xf>
    <xf numFmtId="0" fontId="31" fillId="13" borderId="0" applyNumberFormat="0" applyFill="0" applyAlignment="0" applyProtection="0">
      <alignment horizontal="centerContinuous" vertical="center"/>
    </xf>
    <xf numFmtId="43" fontId="6" fillId="0" borderId="0" applyFont="0" applyFill="0" applyBorder="0" applyAlignment="0" applyProtection="0"/>
    <xf numFmtId="0" fontId="32" fillId="0" borderId="0" applyNumberFormat="0" applyAlignment="0">
      <alignment horizontal="left"/>
    </xf>
    <xf numFmtId="192" fontId="11" fillId="0" borderId="0"/>
    <xf numFmtId="193" fontId="11" fillId="0" borderId="0"/>
    <xf numFmtId="194" fontId="11" fillId="0" borderId="0"/>
    <xf numFmtId="195" fontId="11" fillId="0" borderId="0"/>
    <xf numFmtId="192" fontId="11" fillId="14" borderId="0"/>
    <xf numFmtId="196" fontId="11" fillId="0" borderId="0"/>
    <xf numFmtId="197" fontId="11" fillId="0" borderId="0"/>
    <xf numFmtId="198" fontId="6" fillId="0" borderId="0" applyFont="0" applyFill="0" applyBorder="0" applyAlignment="0" applyProtection="0"/>
    <xf numFmtId="2" fontId="25" fillId="0" borderId="0" applyFont="0" applyFill="0" applyBorder="0" applyAlignment="0" applyProtection="0"/>
    <xf numFmtId="0" fontId="27" fillId="0" borderId="0"/>
    <xf numFmtId="0" fontId="27" fillId="0" borderId="0"/>
    <xf numFmtId="0" fontId="33" fillId="0" borderId="0"/>
    <xf numFmtId="193" fontId="11" fillId="0" borderId="21"/>
    <xf numFmtId="199" fontId="11" fillId="10" borderId="19">
      <alignment horizontal="right"/>
    </xf>
    <xf numFmtId="199" fontId="11" fillId="10" borderId="19">
      <alignment horizontal="right"/>
    </xf>
    <xf numFmtId="0" fontId="34" fillId="0" borderId="22" applyNumberFormat="0">
      <alignment horizontal="left" vertical="center" wrapText="1"/>
    </xf>
    <xf numFmtId="0" fontId="35" fillId="2" borderId="0" applyNumberFormat="0" applyBorder="0" applyAlignment="0" applyProtection="0"/>
    <xf numFmtId="0" fontId="36" fillId="15" borderId="0" applyNumberFormat="0" applyBorder="0" applyAlignment="0" applyProtection="0"/>
    <xf numFmtId="38" fontId="37" fillId="10" borderId="0" applyNumberFormat="0" applyBorder="0" applyAlignment="0" applyProtection="0"/>
    <xf numFmtId="38" fontId="37" fillId="10" borderId="0" applyNumberFormat="0" applyBorder="0" applyAlignment="0" applyProtection="0"/>
    <xf numFmtId="0" fontId="38" fillId="0" borderId="0" applyProtection="0">
      <alignment horizontal="right" vertical="top"/>
    </xf>
    <xf numFmtId="0" fontId="39" fillId="0" borderId="2" applyNumberFormat="0" applyAlignment="0" applyProtection="0">
      <alignment horizontal="left" vertical="center"/>
    </xf>
    <xf numFmtId="0" fontId="39" fillId="0" borderId="8">
      <alignment horizontal="left" vertical="center"/>
    </xf>
    <xf numFmtId="0" fontId="40" fillId="0" borderId="0"/>
    <xf numFmtId="0" fontId="41" fillId="16" borderId="23">
      <alignment horizontal="center"/>
    </xf>
    <xf numFmtId="0" fontId="42" fillId="16" borderId="17" applyNumberFormat="0" applyFont="0" applyBorder="0" applyAlignment="0" applyProtection="0">
      <alignment horizont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0" fontId="37" fillId="17" borderId="1" applyNumberFormat="0" applyBorder="0" applyAlignment="0" applyProtection="0"/>
    <xf numFmtId="10" fontId="37" fillId="17" borderId="1" applyNumberFormat="0" applyBorder="0" applyAlignment="0" applyProtection="0"/>
    <xf numFmtId="0" fontId="46" fillId="0" borderId="0" applyNumberFormat="0" applyFill="0" applyBorder="0" applyAlignment="0">
      <protection locked="0"/>
    </xf>
    <xf numFmtId="38" fontId="47" fillId="0" borderId="0"/>
    <xf numFmtId="38" fontId="48" fillId="0" borderId="0"/>
    <xf numFmtId="38" fontId="49" fillId="0" borderId="0"/>
    <xf numFmtId="38" fontId="50" fillId="0" borderId="0"/>
    <xf numFmtId="0" fontId="51" fillId="0" borderId="0"/>
    <xf numFmtId="0" fontId="51" fillId="0" borderId="0"/>
    <xf numFmtId="0" fontId="52" fillId="10" borderId="0"/>
    <xf numFmtId="0" fontId="53" fillId="0" borderId="24" applyNumberFormat="0" applyBorder="0" applyAlignment="0">
      <alignment wrapText="1"/>
    </xf>
    <xf numFmtId="0" fontId="41" fillId="0" borderId="0" applyNumberFormat="0" applyFont="0" applyFill="0" applyBorder="0" applyAlignment="0">
      <alignment vertical="center"/>
    </xf>
    <xf numFmtId="200" fontId="11" fillId="0" borderId="0">
      <alignment horizontal="right"/>
    </xf>
    <xf numFmtId="201" fontId="11" fillId="0" borderId="0">
      <alignment horizontal="right"/>
    </xf>
    <xf numFmtId="0" fontId="54" fillId="18" borderId="25">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pplyNumberFormat="0" applyFill="0" applyBorder="0" applyAlignment="0" applyProtection="0"/>
    <xf numFmtId="202" fontId="11" fillId="0" borderId="0">
      <alignment horizontal="right"/>
    </xf>
    <xf numFmtId="0" fontId="52" fillId="10" borderId="0"/>
    <xf numFmtId="37" fontId="56" fillId="0" borderId="0"/>
    <xf numFmtId="0" fontId="6" fillId="0" borderId="0"/>
    <xf numFmtId="0" fontId="6" fillId="0" borderId="0"/>
    <xf numFmtId="0" fontId="6" fillId="0" borderId="0"/>
    <xf numFmtId="0" fontId="6" fillId="0" borderId="0"/>
    <xf numFmtId="0" fontId="23" fillId="0" borderId="0"/>
    <xf numFmtId="203" fontId="6" fillId="0" borderId="0"/>
    <xf numFmtId="203" fontId="6" fillId="0" borderId="0"/>
    <xf numFmtId="203" fontId="6" fillId="0" borderId="0"/>
    <xf numFmtId="203" fontId="6" fillId="0" borderId="0"/>
    <xf numFmtId="203"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8" fillId="0" borderId="0"/>
    <xf numFmtId="0" fontId="57" fillId="0" borderId="0"/>
    <xf numFmtId="0" fontId="1" fillId="0" borderId="0"/>
    <xf numFmtId="0" fontId="1" fillId="0" borderId="0"/>
    <xf numFmtId="0" fontId="1" fillId="0" borderId="0"/>
    <xf numFmtId="0" fontId="58" fillId="0" borderId="0">
      <alignment vertical="top"/>
    </xf>
    <xf numFmtId="0" fontId="1" fillId="0" borderId="0"/>
    <xf numFmtId="0" fontId="8" fillId="0" borderId="0"/>
    <xf numFmtId="0" fontId="8" fillId="0" borderId="0"/>
    <xf numFmtId="0" fontId="8" fillId="0" borderId="0"/>
    <xf numFmtId="0" fontId="8" fillId="0" borderId="0"/>
    <xf numFmtId="0" fontId="6" fillId="0" borderId="0"/>
    <xf numFmtId="0" fontId="6" fillId="0" borderId="0"/>
    <xf numFmtId="0" fontId="1" fillId="0" borderId="0"/>
    <xf numFmtId="0" fontId="6" fillId="0" borderId="0"/>
    <xf numFmtId="0" fontId="1" fillId="0" borderId="0"/>
    <xf numFmtId="0" fontId="1" fillId="0" borderId="0"/>
    <xf numFmtId="0" fontId="8" fillId="0" borderId="0"/>
    <xf numFmtId="0" fontId="8" fillId="0" borderId="0"/>
    <xf numFmtId="0" fontId="6" fillId="0" borderId="0"/>
    <xf numFmtId="0" fontId="1" fillId="0" borderId="0"/>
    <xf numFmtId="0" fontId="6" fillId="0" borderId="0"/>
    <xf numFmtId="0" fontId="6" fillId="0" borderId="0"/>
    <xf numFmtId="0" fontId="1" fillId="0" borderId="0"/>
    <xf numFmtId="0" fontId="8" fillId="0" borderId="0"/>
    <xf numFmtId="0" fontId="6" fillId="0" borderId="0"/>
    <xf numFmtId="0" fontId="6" fillId="0" borderId="0"/>
    <xf numFmtId="0" fontId="10" fillId="0" borderId="0"/>
    <xf numFmtId="0" fontId="10" fillId="0" borderId="0"/>
    <xf numFmtId="204" fontId="59" fillId="0" borderId="0"/>
    <xf numFmtId="0" fontId="8" fillId="0" borderId="0"/>
    <xf numFmtId="0" fontId="1" fillId="0" borderId="0"/>
    <xf numFmtId="0" fontId="23" fillId="0" borderId="0"/>
    <xf numFmtId="0" fontId="8" fillId="0" borderId="0"/>
    <xf numFmtId="0" fontId="8" fillId="0" borderId="0"/>
    <xf numFmtId="0" fontId="1" fillId="0" borderId="0"/>
    <xf numFmtId="0" fontId="60" fillId="0" borderId="0"/>
    <xf numFmtId="0" fontId="8" fillId="0" borderId="0"/>
    <xf numFmtId="0" fontId="8" fillId="0" borderId="0"/>
    <xf numFmtId="0" fontId="8" fillId="0" borderId="0"/>
    <xf numFmtId="0" fontId="8" fillId="0" borderId="0"/>
    <xf numFmtId="0" fontId="6" fillId="0" borderId="0"/>
    <xf numFmtId="0" fontId="8" fillId="0" borderId="0"/>
    <xf numFmtId="0" fontId="60" fillId="0" borderId="0"/>
    <xf numFmtId="0" fontId="1" fillId="0" borderId="0"/>
    <xf numFmtId="0" fontId="60" fillId="0" borderId="0"/>
    <xf numFmtId="0" fontId="8" fillId="0" borderId="0"/>
    <xf numFmtId="0" fontId="60" fillId="0" borderId="0"/>
    <xf numFmtId="0" fontId="10" fillId="0" borderId="0"/>
    <xf numFmtId="0" fontId="8" fillId="0" borderId="0"/>
    <xf numFmtId="0" fontId="60" fillId="0" borderId="0"/>
    <xf numFmtId="0" fontId="8" fillId="0" borderId="0"/>
    <xf numFmtId="0" fontId="8" fillId="0" borderId="0"/>
    <xf numFmtId="0" fontId="60"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6" fillId="19" borderId="26" applyNumberFormat="0" applyFont="0" applyAlignment="0" applyProtection="0"/>
    <xf numFmtId="0" fontId="6" fillId="19" borderId="26" applyNumberFormat="0" applyFont="0" applyAlignment="0" applyProtection="0"/>
    <xf numFmtId="0" fontId="6" fillId="19" borderId="26" applyNumberFormat="0" applyFont="0" applyAlignment="0" applyProtection="0"/>
    <xf numFmtId="205" fontId="51" fillId="0" borderId="0" applyFill="0" applyBorder="0" applyAlignment="0" applyProtection="0"/>
    <xf numFmtId="40" fontId="61" fillId="16" borderId="0">
      <alignment horizontal="right"/>
    </xf>
    <xf numFmtId="0" fontId="62" fillId="16" borderId="0">
      <alignment horizontal="right"/>
    </xf>
    <xf numFmtId="0" fontId="63" fillId="16" borderId="19"/>
    <xf numFmtId="0" fontId="13" fillId="20" borderId="0" applyNumberFormat="0" applyFont="0" applyBorder="0" applyAlignment="0"/>
    <xf numFmtId="0" fontId="64" fillId="0" borderId="0" applyProtection="0">
      <alignment horizontal="left"/>
    </xf>
    <xf numFmtId="206" fontId="11" fillId="0" borderId="0"/>
    <xf numFmtId="207" fontId="11" fillId="0" borderId="0"/>
    <xf numFmtId="0" fontId="27" fillId="0" borderId="0"/>
    <xf numFmtId="0" fontId="27" fillId="0" borderId="0"/>
    <xf numFmtId="0" fontId="27" fillId="0" borderId="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08" fontId="11" fillId="0" borderId="0">
      <alignment horizontal="right"/>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66" fillId="0" borderId="5">
      <alignment horizontal="center"/>
    </xf>
    <xf numFmtId="209" fontId="11" fillId="10" borderId="0"/>
    <xf numFmtId="209" fontId="11" fillId="10" borderId="0"/>
    <xf numFmtId="0" fontId="67" fillId="0" borderId="0">
      <alignment horizontal="center"/>
    </xf>
    <xf numFmtId="0" fontId="11" fillId="0" borderId="7">
      <alignment horizontal="centerContinuous"/>
    </xf>
    <xf numFmtId="210" fontId="11" fillId="10" borderId="0">
      <alignment horizontal="right"/>
    </xf>
    <xf numFmtId="211" fontId="11" fillId="10" borderId="19">
      <alignment horizontal="right"/>
    </xf>
    <xf numFmtId="0" fontId="30" fillId="10" borderId="0"/>
    <xf numFmtId="0" fontId="30" fillId="12" borderId="0"/>
    <xf numFmtId="0" fontId="68" fillId="21" borderId="27" applyNumberFormat="0" applyBorder="0" applyAlignment="0">
      <alignment horizontal="center"/>
    </xf>
    <xf numFmtId="0" fontId="21" fillId="22" borderId="0"/>
    <xf numFmtId="212" fontId="69" fillId="0" borderId="0" applyNumberFormat="0" applyFill="0" applyBorder="0" applyAlignment="0" applyProtection="0">
      <alignment horizontal="left"/>
    </xf>
    <xf numFmtId="0" fontId="30" fillId="12"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1" fillId="13" borderId="1" applyNumberFormat="0" applyFill="0" applyAlignment="0" applyProtection="0">
      <alignment horizontal="centerContinuous" vertical="center"/>
    </xf>
    <xf numFmtId="204" fontId="72" fillId="0" borderId="0" applyNumberFormat="0" applyFill="0" applyBorder="0" applyAlignment="0" applyProtection="0"/>
    <xf numFmtId="204" fontId="59" fillId="23" borderId="0" applyNumberFormat="0" applyFont="0" applyBorder="0" applyAlignment="0" applyProtection="0"/>
    <xf numFmtId="0" fontId="72" fillId="0" borderId="29" applyFill="0" applyProtection="0">
      <alignment horizontal="right" wrapText="1"/>
    </xf>
    <xf numFmtId="204" fontId="73" fillId="0" borderId="30" applyNumberFormat="0" applyFill="0" applyAlignment="0" applyProtection="0"/>
    <xf numFmtId="0" fontId="2" fillId="0" borderId="0" applyAlignment="0" applyProtection="0"/>
    <xf numFmtId="0" fontId="6" fillId="0" borderId="0"/>
    <xf numFmtId="0" fontId="16" fillId="12" borderId="0"/>
    <xf numFmtId="0" fontId="6" fillId="0" borderId="0"/>
    <xf numFmtId="0" fontId="6" fillId="0" borderId="0"/>
    <xf numFmtId="0" fontId="6" fillId="0" borderId="0"/>
    <xf numFmtId="0" fontId="6" fillId="0" borderId="0"/>
    <xf numFmtId="4" fontId="37" fillId="0" borderId="0" applyFill="0" applyBorder="0" applyProtection="0">
      <alignment horizontal="center" wrapText="1"/>
    </xf>
    <xf numFmtId="4" fontId="37" fillId="0" borderId="0" applyFill="0" applyBorder="0" applyProtection="0">
      <alignment horizontal="center" wrapText="1"/>
    </xf>
    <xf numFmtId="213" fontId="37" fillId="0" borderId="0" applyFill="0" applyBorder="0" applyProtection="0">
      <alignment horizontal="center" wrapText="1"/>
    </xf>
    <xf numFmtId="214" fontId="37" fillId="0" borderId="0" applyFill="0" applyBorder="0" applyProtection="0">
      <alignment horizontal="center" wrapText="1"/>
    </xf>
    <xf numFmtId="4" fontId="37" fillId="0" borderId="0" applyFill="0" applyBorder="0" applyProtection="0">
      <alignment wrapText="1"/>
    </xf>
    <xf numFmtId="0" fontId="37" fillId="0" borderId="0" applyNumberFormat="0" applyFill="0" applyBorder="0" applyProtection="0">
      <alignment horizontal="left" vertical="top" wrapText="1"/>
    </xf>
    <xf numFmtId="0" fontId="74" fillId="0" borderId="0" applyNumberFormat="0" applyFill="0" applyBorder="0" applyProtection="0">
      <alignment horizontal="left" vertical="top" wrapText="1"/>
    </xf>
    <xf numFmtId="4" fontId="75" fillId="0" borderId="0" applyFill="0" applyBorder="0" applyProtection="0">
      <alignment horizontal="center" wrapText="1"/>
    </xf>
    <xf numFmtId="3" fontId="75" fillId="0" borderId="0" applyFill="0" applyBorder="0" applyProtection="0">
      <alignment horizontal="center" wrapText="1"/>
    </xf>
    <xf numFmtId="4" fontId="75" fillId="0" borderId="0" applyFill="0" applyBorder="0" applyProtection="0">
      <alignment wrapText="1"/>
    </xf>
    <xf numFmtId="214" fontId="75" fillId="0" borderId="0" applyFill="0" applyBorder="0" applyProtection="0">
      <alignment horizontal="center" wrapText="1"/>
    </xf>
    <xf numFmtId="0" fontId="74" fillId="0" borderId="31" applyNumberFormat="0" applyFill="0" applyProtection="0">
      <alignment wrapText="1"/>
    </xf>
    <xf numFmtId="0" fontId="76" fillId="0" borderId="0" applyNumberFormat="0" applyFill="0" applyBorder="0" applyProtection="0">
      <alignment wrapText="1"/>
    </xf>
    <xf numFmtId="0" fontId="76" fillId="0" borderId="0" applyNumberFormat="0" applyFill="0" applyBorder="0" applyProtection="0">
      <alignment wrapText="1"/>
    </xf>
    <xf numFmtId="0" fontId="74" fillId="0" borderId="31" applyNumberFormat="0" applyFill="0" applyProtection="0">
      <alignment horizontal="center" wrapText="1"/>
    </xf>
    <xf numFmtId="215" fontId="74" fillId="0" borderId="0" applyFill="0" applyBorder="0" applyProtection="0">
      <alignment horizontal="center" wrapText="1"/>
    </xf>
    <xf numFmtId="0" fontId="39" fillId="0" borderId="0" applyNumberFormat="0" applyFill="0" applyBorder="0" applyProtection="0">
      <alignment horizontal="justify" wrapText="1"/>
    </xf>
    <xf numFmtId="0" fontId="39" fillId="0" borderId="0" applyNumberFormat="0" applyFill="0" applyBorder="0" applyProtection="0">
      <alignment horizontal="justify" wrapText="1"/>
    </xf>
    <xf numFmtId="0" fontId="74" fillId="0" borderId="0" applyNumberFormat="0" applyFill="0" applyBorder="0" applyProtection="0">
      <alignment horizontal="centerContinuous" wrapText="1"/>
    </xf>
    <xf numFmtId="40" fontId="77" fillId="0" borderId="0" applyBorder="0">
      <alignment horizontal="right"/>
    </xf>
    <xf numFmtId="0" fontId="76" fillId="0" borderId="0" applyFill="0" applyBorder="0" applyProtection="0">
      <alignment horizontal="left"/>
    </xf>
    <xf numFmtId="49" fontId="78" fillId="0" borderId="0"/>
    <xf numFmtId="49" fontId="37" fillId="16" borderId="32" applyFont="0" applyFill="0" applyBorder="0" applyAlignment="0" applyProtection="0">
      <alignment horizontal="left" vertical="center" indent="1"/>
    </xf>
    <xf numFmtId="49" fontId="37" fillId="16" borderId="32" applyFont="0" applyFill="0" applyBorder="0" applyAlignment="0" applyProtection="0">
      <alignment horizontal="left" vertical="center" indent="1"/>
    </xf>
    <xf numFmtId="0" fontId="34" fillId="0" borderId="0" applyNumberFormat="0" applyFont="0" applyAlignment="0">
      <alignment horizontal="left"/>
    </xf>
    <xf numFmtId="0" fontId="79" fillId="0" borderId="0"/>
    <xf numFmtId="0" fontId="80" fillId="24" borderId="0" applyBorder="0"/>
    <xf numFmtId="0" fontId="81" fillId="0" borderId="27" applyNumberFormat="0" applyBorder="0" applyProtection="0">
      <alignment horizontal="center"/>
    </xf>
    <xf numFmtId="0" fontId="71" fillId="0" borderId="7" applyNumberFormat="0" applyFont="0" applyBorder="0" applyAlignment="0" applyProtection="0">
      <alignment horizontal="centerContinuous" vertical="center"/>
    </xf>
    <xf numFmtId="216" fontId="82" fillId="16" borderId="0" applyNumberFormat="0" applyFont="0" applyFill="0" applyBorder="0" applyAlignment="0">
      <alignment horizontal="centerContinuous" vertical="center"/>
      <protection locked="0"/>
    </xf>
    <xf numFmtId="0" fontId="31" fillId="13" borderId="0" applyNumberFormat="0" applyFill="0" applyAlignment="0">
      <alignment horizontal="centerContinuous" vertical="center"/>
    </xf>
    <xf numFmtId="0" fontId="70"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5"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83" fillId="0" borderId="0" applyNumberFormat="0" applyFill="0" applyBorder="0" applyAlignment="0" applyProtection="0">
      <alignment vertical="top"/>
      <protection locked="0"/>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xf numFmtId="219" fontId="13" fillId="0" borderId="0" applyFont="0" applyFill="0" applyBorder="0" applyAlignment="0" applyProtection="0"/>
    <xf numFmtId="220" fontId="13" fillId="0" borderId="0" applyFont="0" applyFill="0" applyBorder="0" applyAlignment="0" applyProtection="0"/>
    <xf numFmtId="43" fontId="6" fillId="0" borderId="0" applyFont="0" applyFill="0" applyBorder="0" applyAlignment="0" applyProtection="0"/>
    <xf numFmtId="219" fontId="12" fillId="0" borderId="0" applyFont="0" applyFill="0" applyBorder="0" applyAlignment="0" applyProtection="0"/>
    <xf numFmtId="220" fontId="12" fillId="0" borderId="0" applyFont="0" applyFill="0" applyBorder="0" applyAlignment="0" applyProtection="0"/>
    <xf numFmtId="0" fontId="13" fillId="0" borderId="0"/>
    <xf numFmtId="0" fontId="12" fillId="0" borderId="0"/>
    <xf numFmtId="43" fontId="86" fillId="0" borderId="0" applyFont="0" applyFill="0" applyBorder="0" applyAlignment="0" applyProtection="0"/>
    <xf numFmtId="0" fontId="87" fillId="0" borderId="0"/>
    <xf numFmtId="221" fontId="88" fillId="0" borderId="0" applyFont="0" applyFill="0" applyBorder="0" applyAlignment="0" applyProtection="0"/>
    <xf numFmtId="222" fontId="88" fillId="0" borderId="0" applyFont="0" applyFill="0" applyBorder="0" applyAlignment="0" applyProtection="0"/>
    <xf numFmtId="0" fontId="89" fillId="0" borderId="0"/>
    <xf numFmtId="223" fontId="88" fillId="0" borderId="0" applyFont="0" applyFill="0" applyBorder="0" applyAlignment="0" applyProtection="0"/>
    <xf numFmtId="224" fontId="88" fillId="0" borderId="0" applyFont="0" applyFill="0" applyBorder="0" applyAlignment="0" applyProtection="0"/>
    <xf numFmtId="43" fontId="1" fillId="0" borderId="0" applyFont="0" applyFill="0" applyBorder="0" applyAlignment="0" applyProtection="0"/>
  </cellStyleXfs>
  <cellXfs count="306">
    <xf numFmtId="0" fontId="0" fillId="0" borderId="0" xfId="0"/>
    <xf numFmtId="0" fontId="90" fillId="0" borderId="0" xfId="1" applyFont="1" applyFill="1"/>
    <xf numFmtId="0" fontId="90" fillId="0" borderId="0" xfId="1" applyFont="1"/>
    <xf numFmtId="0" fontId="92" fillId="0" borderId="0" xfId="1" applyFont="1"/>
    <xf numFmtId="0" fontId="93" fillId="0" borderId="0" xfId="7" applyFont="1"/>
    <xf numFmtId="0" fontId="93" fillId="0" borderId="0" xfId="7" applyFont="1" applyFill="1" applyBorder="1"/>
    <xf numFmtId="0" fontId="94" fillId="0" borderId="0" xfId="3" applyFont="1" applyAlignment="1">
      <alignment horizontal="left" vertical="center" readingOrder="1"/>
    </xf>
    <xf numFmtId="0" fontId="95" fillId="0" borderId="0" xfId="2" applyFont="1" applyAlignment="1" applyProtection="1"/>
    <xf numFmtId="0" fontId="96" fillId="0" borderId="0" xfId="8" applyFont="1" applyBorder="1"/>
    <xf numFmtId="0" fontId="97" fillId="0" borderId="0" xfId="7" applyFont="1" applyFill="1" applyAlignment="1">
      <alignment horizontal="center" vertical="center"/>
    </xf>
    <xf numFmtId="0" fontId="98" fillId="0" borderId="18" xfId="8" applyFont="1" applyFill="1" applyBorder="1" applyAlignment="1">
      <alignment horizontal="center"/>
    </xf>
    <xf numFmtId="0" fontId="99" fillId="6" borderId="0" xfId="3" applyFont="1" applyFill="1" applyAlignment="1">
      <alignment horizontal="left" vertical="center" readingOrder="1"/>
    </xf>
    <xf numFmtId="0" fontId="100" fillId="0" borderId="0" xfId="12" applyFont="1" applyBorder="1"/>
    <xf numFmtId="167" fontId="101" fillId="0" borderId="0" xfId="12" applyNumberFormat="1" applyFont="1" applyFill="1" applyBorder="1" applyAlignment="1">
      <alignment horizontal="right"/>
    </xf>
    <xf numFmtId="0" fontId="93" fillId="6" borderId="0" xfId="7" applyFont="1" applyFill="1"/>
    <xf numFmtId="0" fontId="100" fillId="0" borderId="0" xfId="8" applyFont="1" applyBorder="1"/>
    <xf numFmtId="0" fontId="98" fillId="0" borderId="0" xfId="8" applyFont="1" applyFill="1" applyBorder="1" applyAlignment="1">
      <alignment horizontal="centerContinuous"/>
    </xf>
    <xf numFmtId="0" fontId="102" fillId="0" borderId="0" xfId="8" applyFont="1" applyFill="1" applyBorder="1" applyAlignment="1">
      <alignment horizontal="centerContinuous"/>
    </xf>
    <xf numFmtId="167" fontId="101" fillId="0" borderId="0" xfId="8" applyNumberFormat="1" applyFont="1" applyFill="1" applyBorder="1" applyAlignment="1">
      <alignment horizontal="right"/>
    </xf>
    <xf numFmtId="169" fontId="103" fillId="0" borderId="18" xfId="8" applyNumberFormat="1" applyFont="1" applyFill="1" applyBorder="1" applyAlignment="1">
      <alignment horizontal="right"/>
    </xf>
    <xf numFmtId="0" fontId="93" fillId="0" borderId="0" xfId="7" applyFont="1" applyFill="1"/>
    <xf numFmtId="0" fontId="104" fillId="0" borderId="0" xfId="2" applyFont="1" applyAlignment="1" applyProtection="1"/>
    <xf numFmtId="0" fontId="105" fillId="7" borderId="13" xfId="1" applyFont="1" applyFill="1" applyBorder="1" applyAlignment="1">
      <alignment horizontal="center" vertical="top" wrapText="1"/>
    </xf>
    <xf numFmtId="0" fontId="106" fillId="7" borderId="13" xfId="1" applyFont="1" applyFill="1" applyBorder="1" applyAlignment="1">
      <alignment horizontal="center" vertical="center" wrapText="1" readingOrder="1"/>
    </xf>
    <xf numFmtId="0" fontId="108" fillId="8" borderId="14" xfId="1" applyFont="1" applyFill="1" applyBorder="1" applyAlignment="1">
      <alignment horizontal="left" vertical="center" wrapText="1" readingOrder="1"/>
    </xf>
    <xf numFmtId="3" fontId="108" fillId="8" borderId="14" xfId="1" applyNumberFormat="1" applyFont="1" applyFill="1" applyBorder="1" applyAlignment="1">
      <alignment horizontal="center" vertical="center" wrapText="1" readingOrder="1"/>
    </xf>
    <xf numFmtId="3" fontId="90" fillId="0" borderId="0" xfId="1" applyNumberFormat="1" applyFont="1"/>
    <xf numFmtId="0" fontId="108" fillId="9" borderId="15" xfId="1" applyFont="1" applyFill="1" applyBorder="1" applyAlignment="1">
      <alignment horizontal="left" vertical="center" wrapText="1" readingOrder="1"/>
    </xf>
    <xf numFmtId="6" fontId="108" fillId="9" borderId="15" xfId="1" applyNumberFormat="1" applyFont="1" applyFill="1" applyBorder="1" applyAlignment="1">
      <alignment horizontal="center" vertical="center" wrapText="1" readingOrder="1"/>
    </xf>
    <xf numFmtId="6" fontId="90" fillId="0" borderId="0" xfId="1" applyNumberFormat="1" applyFont="1"/>
    <xf numFmtId="0" fontId="108" fillId="8" borderId="15" xfId="1" applyFont="1" applyFill="1" applyBorder="1" applyAlignment="1">
      <alignment horizontal="left" vertical="center" wrapText="1" readingOrder="1"/>
    </xf>
    <xf numFmtId="6" fontId="108" fillId="8" borderId="15" xfId="1" applyNumberFormat="1" applyFont="1" applyFill="1" applyBorder="1" applyAlignment="1">
      <alignment horizontal="center" vertical="center" wrapText="1" readingOrder="1"/>
    </xf>
    <xf numFmtId="8" fontId="90" fillId="0" borderId="0" xfId="1" applyNumberFormat="1" applyFont="1"/>
    <xf numFmtId="0" fontId="105" fillId="9" borderId="15" xfId="1" applyFont="1" applyFill="1" applyBorder="1" applyAlignment="1">
      <alignment horizontal="center" vertical="top" wrapText="1"/>
    </xf>
    <xf numFmtId="9" fontId="108" fillId="9" borderId="15" xfId="1" applyNumberFormat="1" applyFont="1" applyFill="1" applyBorder="1" applyAlignment="1">
      <alignment horizontal="center" vertical="center" wrapText="1" readingOrder="1"/>
    </xf>
    <xf numFmtId="0" fontId="109" fillId="5" borderId="0" xfId="1" applyFont="1" applyFill="1"/>
    <xf numFmtId="0" fontId="110" fillId="5" borderId="0" xfId="1" applyFont="1" applyFill="1"/>
    <xf numFmtId="0" fontId="110" fillId="0" borderId="0" xfId="1" applyFont="1"/>
    <xf numFmtId="0" fontId="109" fillId="0" borderId="0" xfId="1" applyFont="1" applyAlignment="1">
      <alignment horizontal="center"/>
    </xf>
    <xf numFmtId="0" fontId="109" fillId="0" borderId="0" xfId="1" applyFont="1" applyAlignment="1">
      <alignment horizontal="right"/>
    </xf>
    <xf numFmtId="0" fontId="110" fillId="0" borderId="0" xfId="1" applyFont="1" applyAlignment="1">
      <alignment wrapText="1"/>
    </xf>
    <xf numFmtId="43" fontId="90" fillId="0" borderId="0" xfId="5" applyFont="1"/>
    <xf numFmtId="0" fontId="111" fillId="0" borderId="0" xfId="3" applyFont="1" applyAlignment="1">
      <alignment horizontal="left" vertical="center" readingOrder="1"/>
    </xf>
    <xf numFmtId="0" fontId="112" fillId="0" borderId="0" xfId="3" applyFont="1"/>
    <xf numFmtId="0" fontId="113" fillId="0" borderId="0" xfId="1" applyFont="1"/>
    <xf numFmtId="0" fontId="93" fillId="0" borderId="0" xfId="7" applyFont="1" applyBorder="1"/>
    <xf numFmtId="0" fontId="96" fillId="0" borderId="0" xfId="8" applyFont="1"/>
    <xf numFmtId="0" fontId="93" fillId="6" borderId="0" xfId="7" applyFont="1" applyFill="1" applyBorder="1"/>
    <xf numFmtId="0" fontId="114" fillId="0" borderId="0" xfId="8" applyFont="1" applyBorder="1"/>
    <xf numFmtId="0" fontId="115" fillId="0" borderId="0" xfId="8" applyFont="1"/>
    <xf numFmtId="0" fontId="93" fillId="0" borderId="10" xfId="7" applyFont="1" applyFill="1" applyBorder="1"/>
    <xf numFmtId="0" fontId="116" fillId="0" borderId="0" xfId="2" applyFont="1" applyAlignment="1" applyProtection="1"/>
    <xf numFmtId="0" fontId="92" fillId="0" borderId="0" xfId="1" applyFont="1" applyAlignment="1">
      <alignment wrapText="1"/>
    </xf>
    <xf numFmtId="0" fontId="91" fillId="4" borderId="0" xfId="1" applyFont="1" applyFill="1" applyAlignment="1">
      <alignment horizontal="left" indent="1"/>
    </xf>
    <xf numFmtId="0" fontId="90" fillId="0" borderId="0" xfId="1" applyFont="1" applyAlignment="1">
      <alignment horizontal="right" wrapText="1"/>
    </xf>
    <xf numFmtId="0" fontId="90" fillId="0" borderId="0" xfId="4" applyFont="1"/>
    <xf numFmtId="0" fontId="117" fillId="4" borderId="0" xfId="1" applyFont="1" applyFill="1" applyAlignment="1">
      <alignment horizontal="left" indent="1"/>
    </xf>
    <xf numFmtId="0" fontId="118" fillId="0" borderId="0" xfId="1" applyFont="1"/>
    <xf numFmtId="43" fontId="90" fillId="0" borderId="0" xfId="1" applyNumberFormat="1" applyFont="1" applyAlignment="1">
      <alignment horizontal="right" wrapText="1"/>
    </xf>
    <xf numFmtId="41" fontId="90" fillId="0" borderId="0" xfId="1" applyNumberFormat="1" applyFont="1"/>
    <xf numFmtId="0" fontId="119" fillId="4" borderId="0" xfId="1" applyFont="1" applyFill="1" applyAlignment="1">
      <alignment horizontal="left" indent="1"/>
    </xf>
    <xf numFmtId="0" fontId="120" fillId="0" borderId="0" xfId="1" applyFont="1" applyAlignment="1">
      <alignment horizontal="center" wrapText="1"/>
    </xf>
    <xf numFmtId="0" fontId="121" fillId="0" borderId="0" xfId="1" applyFont="1" applyAlignment="1">
      <alignment vertical="center"/>
    </xf>
    <xf numFmtId="0" fontId="120" fillId="0" borderId="0" xfId="1" applyFont="1" applyAlignment="1">
      <alignment horizontal="center" vertical="center" wrapText="1"/>
    </xf>
    <xf numFmtId="165" fontId="90" fillId="0" borderId="0" xfId="5" applyNumberFormat="1" applyFont="1" applyAlignment="1">
      <alignment horizontal="right" wrapText="1"/>
    </xf>
    <xf numFmtId="0" fontId="90" fillId="0" borderId="0" xfId="1" applyFont="1" applyAlignment="1">
      <alignment horizontal="right"/>
    </xf>
    <xf numFmtId="0" fontId="90" fillId="0" borderId="0" xfId="1" applyFont="1" applyAlignment="1">
      <alignment horizontal="left" indent="1"/>
    </xf>
    <xf numFmtId="0" fontId="120" fillId="0" borderId="0" xfId="1" applyFont="1" applyAlignment="1">
      <alignment horizontal="center"/>
    </xf>
    <xf numFmtId="0" fontId="120" fillId="0" borderId="0" xfId="1" applyFont="1"/>
    <xf numFmtId="0" fontId="104" fillId="0" borderId="0" xfId="2" applyFont="1" applyFill="1" applyAlignment="1" applyProtection="1">
      <alignment horizontal="right"/>
    </xf>
    <xf numFmtId="0" fontId="111" fillId="0" borderId="0" xfId="3" applyFont="1" applyAlignment="1">
      <alignment horizontal="center" vertical="center" readingOrder="1"/>
    </xf>
    <xf numFmtId="0" fontId="122" fillId="0" borderId="0" xfId="1" applyFont="1" applyAlignment="1">
      <alignment horizontal="justify" vertical="center"/>
    </xf>
    <xf numFmtId="0" fontId="123" fillId="0" borderId="0" xfId="1" applyFont="1" applyAlignment="1">
      <alignment wrapText="1"/>
    </xf>
    <xf numFmtId="0" fontId="122" fillId="0" borderId="0" xfId="1" applyFont="1"/>
    <xf numFmtId="0" fontId="123" fillId="0" borderId="0" xfId="1" applyFont="1" applyAlignment="1">
      <alignment horizontal="left" vertical="center" wrapText="1"/>
    </xf>
    <xf numFmtId="0" fontId="123" fillId="0" borderId="0" xfId="1" applyFont="1" applyAlignment="1">
      <alignment horizontal="left" wrapText="1"/>
    </xf>
    <xf numFmtId="0" fontId="125" fillId="0" borderId="0" xfId="8" applyFont="1"/>
    <xf numFmtId="11" fontId="97" fillId="0" borderId="0" xfId="7" applyNumberFormat="1" applyFont="1" applyFill="1"/>
    <xf numFmtId="11" fontId="97" fillId="0" borderId="0" xfId="7" applyNumberFormat="1" applyFont="1" applyFill="1" applyBorder="1"/>
    <xf numFmtId="11" fontId="97" fillId="0" borderId="10" xfId="7" applyNumberFormat="1" applyFont="1" applyFill="1" applyBorder="1"/>
    <xf numFmtId="0" fontId="126" fillId="0" borderId="0" xfId="3" applyFont="1"/>
    <xf numFmtId="0" fontId="127" fillId="0" borderId="0" xfId="8" applyFont="1"/>
    <xf numFmtId="0" fontId="97" fillId="0" borderId="0" xfId="7" applyFont="1" applyFill="1"/>
    <xf numFmtId="0" fontId="97" fillId="0" borderId="0" xfId="7" applyFont="1" applyFill="1" applyBorder="1"/>
    <xf numFmtId="0" fontId="97" fillId="0" borderId="10" xfId="7" applyFont="1" applyFill="1" applyBorder="1"/>
    <xf numFmtId="0" fontId="126" fillId="0" borderId="0" xfId="8" applyFont="1" applyAlignment="1"/>
    <xf numFmtId="167" fontId="126" fillId="0" borderId="0" xfId="8" applyNumberFormat="1" applyFont="1" applyFill="1" applyBorder="1" applyAlignment="1">
      <alignment horizontal="right" vertical="center"/>
    </xf>
    <xf numFmtId="167" fontId="128" fillId="0" borderId="0" xfId="8" applyNumberFormat="1" applyFont="1" applyFill="1" applyBorder="1" applyAlignment="1">
      <alignment horizontal="right" vertical="center"/>
    </xf>
    <xf numFmtId="167" fontId="128" fillId="0" borderId="10" xfId="8" applyNumberFormat="1" applyFont="1" applyFill="1" applyBorder="1" applyAlignment="1">
      <alignment horizontal="right" vertical="center"/>
    </xf>
    <xf numFmtId="167" fontId="126" fillId="0" borderId="0" xfId="3" applyNumberFormat="1" applyFont="1" applyAlignment="1">
      <alignment horizontal="right" vertical="center"/>
    </xf>
    <xf numFmtId="168" fontId="126" fillId="0" borderId="0" xfId="8" applyNumberFormat="1" applyFont="1" applyFill="1" applyBorder="1" applyAlignment="1">
      <alignment horizontal="right"/>
    </xf>
    <xf numFmtId="0" fontId="97" fillId="0" borderId="0" xfId="7" applyFont="1"/>
    <xf numFmtId="0" fontId="129" fillId="0" borderId="11" xfId="8" applyFont="1" applyFill="1" applyBorder="1" applyAlignment="1"/>
    <xf numFmtId="168" fontId="129" fillId="0" borderId="11" xfId="8" applyNumberFormat="1" applyFont="1" applyFill="1" applyBorder="1" applyAlignment="1">
      <alignment horizontal="right"/>
    </xf>
    <xf numFmtId="167" fontId="130" fillId="0" borderId="0" xfId="8" applyNumberFormat="1" applyFont="1" applyFill="1" applyBorder="1" applyAlignment="1">
      <alignment horizontal="right" vertical="center"/>
    </xf>
    <xf numFmtId="167" fontId="130" fillId="0" borderId="10" xfId="8" applyNumberFormat="1" applyFont="1" applyFill="1" applyBorder="1" applyAlignment="1">
      <alignment horizontal="right" vertical="center"/>
    </xf>
    <xf numFmtId="168" fontId="129" fillId="0" borderId="0" xfId="8" applyNumberFormat="1" applyFont="1" applyFill="1" applyBorder="1" applyAlignment="1">
      <alignment horizontal="right"/>
    </xf>
    <xf numFmtId="0" fontId="126" fillId="0" borderId="0" xfId="8" applyFont="1"/>
    <xf numFmtId="167" fontId="128" fillId="0" borderId="0" xfId="7" applyNumberFormat="1" applyFont="1" applyFill="1" applyBorder="1" applyAlignment="1">
      <alignment horizontal="right" vertical="center"/>
    </xf>
    <xf numFmtId="167" fontId="128" fillId="0" borderId="10" xfId="7" applyNumberFormat="1" applyFont="1" applyFill="1" applyBorder="1" applyAlignment="1">
      <alignment horizontal="right" vertical="center"/>
    </xf>
    <xf numFmtId="0" fontId="129" fillId="0" borderId="0" xfId="8" applyFont="1" applyFill="1" applyBorder="1" applyAlignment="1"/>
    <xf numFmtId="0" fontId="131" fillId="0" borderId="0" xfId="7" applyFont="1"/>
    <xf numFmtId="0" fontId="128" fillId="0" borderId="0" xfId="8" applyFont="1" applyFill="1" applyBorder="1" applyAlignment="1">
      <alignment horizontal="left" indent="1"/>
    </xf>
    <xf numFmtId="9" fontId="126" fillId="0" borderId="0" xfId="9" applyNumberFormat="1" applyFont="1" applyFill="1" applyBorder="1" applyAlignment="1">
      <alignment horizontal="right" vertical="center"/>
    </xf>
    <xf numFmtId="166" fontId="128" fillId="0" borderId="0" xfId="10" applyNumberFormat="1" applyFont="1" applyFill="1" applyBorder="1" applyAlignment="1">
      <alignment horizontal="left" vertical="center" indent="4"/>
    </xf>
    <xf numFmtId="166" fontId="128" fillId="0" borderId="10" xfId="10" applyNumberFormat="1" applyFont="1" applyFill="1" applyBorder="1" applyAlignment="1">
      <alignment horizontal="left" vertical="center" indent="4"/>
    </xf>
    <xf numFmtId="9" fontId="128" fillId="0" borderId="0" xfId="9" applyNumberFormat="1" applyFont="1" applyFill="1" applyBorder="1" applyAlignment="1">
      <alignment horizontal="left" vertical="center" indent="4"/>
    </xf>
    <xf numFmtId="9" fontId="128" fillId="0" borderId="0" xfId="9" applyNumberFormat="1" applyFont="1" applyFill="1" applyBorder="1" applyAlignment="1">
      <alignment horizontal="right" vertical="center"/>
    </xf>
    <xf numFmtId="9" fontId="128" fillId="0" borderId="0" xfId="9" applyNumberFormat="1" applyFont="1" applyFill="1" applyBorder="1" applyAlignment="1">
      <alignment vertical="center"/>
    </xf>
    <xf numFmtId="167" fontId="126" fillId="0" borderId="0" xfId="7" applyNumberFormat="1" applyFont="1" applyFill="1" applyAlignment="1">
      <alignment horizontal="right" vertical="center"/>
    </xf>
    <xf numFmtId="9" fontId="126" fillId="0" borderId="0" xfId="9" applyFont="1" applyFill="1" applyBorder="1" applyAlignment="1">
      <alignment horizontal="right" vertical="center"/>
    </xf>
    <xf numFmtId="9" fontId="128" fillId="0" borderId="0" xfId="9" applyFont="1" applyFill="1" applyBorder="1" applyAlignment="1">
      <alignment horizontal="left" vertical="center" indent="4"/>
    </xf>
    <xf numFmtId="9" fontId="128" fillId="0" borderId="0" xfId="9" applyFont="1" applyFill="1" applyBorder="1" applyAlignment="1">
      <alignment vertical="center"/>
    </xf>
    <xf numFmtId="0" fontId="130" fillId="0" borderId="12" xfId="8" applyFont="1" applyFill="1" applyBorder="1" applyAlignment="1"/>
    <xf numFmtId="167" fontId="128" fillId="0" borderId="12" xfId="7" applyNumberFormat="1" applyFont="1" applyFill="1" applyBorder="1" applyAlignment="1">
      <alignment horizontal="right" vertical="center"/>
    </xf>
    <xf numFmtId="167" fontId="131" fillId="0" borderId="0" xfId="7" applyNumberFormat="1" applyFont="1" applyAlignment="1">
      <alignment horizontal="right" vertical="center"/>
    </xf>
    <xf numFmtId="167" fontId="129" fillId="0" borderId="0" xfId="8" applyNumberFormat="1" applyFont="1" applyFill="1" applyBorder="1" applyAlignment="1">
      <alignment horizontal="right" vertical="center"/>
    </xf>
    <xf numFmtId="9" fontId="126" fillId="0" borderId="0" xfId="11" applyNumberFormat="1" applyFont="1"/>
    <xf numFmtId="0" fontId="97" fillId="0" borderId="0" xfId="7" applyFont="1" applyAlignment="1">
      <alignment horizontal="center" vertical="center"/>
    </xf>
    <xf numFmtId="0" fontId="132" fillId="0" borderId="0" xfId="1" applyFont="1"/>
    <xf numFmtId="0" fontId="133" fillId="0" borderId="9" xfId="8" applyFont="1" applyFill="1" applyBorder="1" applyAlignment="1">
      <alignment horizontal="left"/>
    </xf>
    <xf numFmtId="0" fontId="134" fillId="0" borderId="9" xfId="8" applyFont="1" applyFill="1" applyBorder="1" applyAlignment="1">
      <alignment horizontal="center"/>
    </xf>
    <xf numFmtId="0" fontId="135" fillId="0" borderId="0" xfId="8" applyFont="1" applyFill="1" applyBorder="1" applyAlignment="1">
      <alignment horizontal="center"/>
    </xf>
    <xf numFmtId="0" fontId="135" fillId="0" borderId="10" xfId="8" applyFont="1" applyFill="1" applyBorder="1" applyAlignment="1">
      <alignment horizontal="center"/>
    </xf>
    <xf numFmtId="0" fontId="136" fillId="0" borderId="0" xfId="3" applyFont="1"/>
    <xf numFmtId="0" fontId="137" fillId="0" borderId="0" xfId="1" applyFont="1"/>
    <xf numFmtId="0" fontId="132" fillId="0" borderId="0" xfId="1" applyFont="1" applyAlignment="1">
      <alignment wrapText="1"/>
    </xf>
    <xf numFmtId="9" fontId="132" fillId="0" borderId="0" xfId="1" applyNumberFormat="1" applyFont="1"/>
    <xf numFmtId="0" fontId="129" fillId="0" borderId="0" xfId="12" applyFont="1"/>
    <xf numFmtId="167" fontId="129" fillId="0" borderId="0" xfId="12" applyNumberFormat="1" applyFont="1" applyFill="1" applyBorder="1" applyAlignment="1">
      <alignment horizontal="right"/>
    </xf>
    <xf numFmtId="0" fontId="138" fillId="0" borderId="18" xfId="8" applyFont="1" applyFill="1" applyBorder="1" applyAlignment="1">
      <alignment horizontal="center"/>
    </xf>
    <xf numFmtId="0" fontId="129" fillId="0" borderId="0" xfId="12" applyFont="1" applyFill="1" applyBorder="1" applyAlignment="1"/>
    <xf numFmtId="168" fontId="129" fillId="0" borderId="0" xfId="12" applyNumberFormat="1" applyFont="1" applyFill="1" applyBorder="1" applyAlignment="1">
      <alignment horizontal="right"/>
    </xf>
    <xf numFmtId="0" fontId="129" fillId="0" borderId="0" xfId="12" applyFont="1" applyBorder="1" applyAlignment="1">
      <alignment horizontal="left"/>
    </xf>
    <xf numFmtId="0" fontId="130" fillId="0" borderId="0" xfId="12" applyFont="1" applyBorder="1" applyAlignment="1">
      <alignment horizontal="left"/>
    </xf>
    <xf numFmtId="9" fontId="130" fillId="0" borderId="0" xfId="12" applyNumberFormat="1" applyFont="1" applyAlignment="1">
      <alignment horizontal="right"/>
    </xf>
    <xf numFmtId="0" fontId="139" fillId="0" borderId="0" xfId="12" applyFont="1" applyFill="1" applyBorder="1" applyAlignment="1">
      <alignment horizontal="left"/>
    </xf>
    <xf numFmtId="167" fontId="129" fillId="0" borderId="0" xfId="8" applyNumberFormat="1" applyFont="1" applyFill="1" applyBorder="1" applyAlignment="1">
      <alignment horizontal="right"/>
    </xf>
    <xf numFmtId="169" fontId="126" fillId="0" borderId="18" xfId="8" applyNumberFormat="1" applyFont="1" applyFill="1" applyBorder="1" applyAlignment="1">
      <alignment horizontal="right"/>
    </xf>
    <xf numFmtId="170" fontId="129" fillId="0" borderId="0" xfId="8" applyNumberFormat="1" applyFont="1" applyFill="1" applyBorder="1" applyAlignment="1">
      <alignment horizontal="right"/>
    </xf>
    <xf numFmtId="169" fontId="129" fillId="0" borderId="0" xfId="8" applyNumberFormat="1" applyFont="1" applyFill="1" applyBorder="1" applyAlignment="1">
      <alignment horizontal="right"/>
    </xf>
    <xf numFmtId="169" fontId="126" fillId="0" borderId="0" xfId="8" applyNumberFormat="1" applyFont="1" applyFill="1" applyBorder="1" applyAlignment="1">
      <alignment horizontal="right"/>
    </xf>
    <xf numFmtId="0" fontId="140" fillId="0" borderId="0" xfId="7" applyFont="1"/>
    <xf numFmtId="167" fontId="129" fillId="0" borderId="11" xfId="8" applyNumberFormat="1" applyFont="1" applyFill="1" applyBorder="1" applyAlignment="1">
      <alignment horizontal="right"/>
    </xf>
    <xf numFmtId="0" fontId="128" fillId="0" borderId="11" xfId="8" applyFont="1" applyBorder="1" applyAlignment="1">
      <alignment horizontal="left" indent="2"/>
    </xf>
    <xf numFmtId="168" fontId="126" fillId="0" borderId="11" xfId="8" applyNumberFormat="1" applyFont="1" applyFill="1" applyBorder="1" applyAlignment="1">
      <alignment horizontal="right"/>
    </xf>
    <xf numFmtId="0" fontId="128" fillId="0" borderId="0" xfId="8" applyFont="1" applyAlignment="1">
      <alignment horizontal="left" indent="2"/>
    </xf>
    <xf numFmtId="0" fontId="129" fillId="0" borderId="11" xfId="8" applyFont="1" applyFill="1" applyBorder="1" applyAlignment="1">
      <alignment horizontal="left" indent="2"/>
    </xf>
    <xf numFmtId="0" fontId="141" fillId="0" borderId="9" xfId="8" applyFont="1" applyFill="1" applyBorder="1" applyAlignment="1">
      <alignment horizontal="left"/>
    </xf>
    <xf numFmtId="0" fontId="142" fillId="0" borderId="9" xfId="8" applyFont="1" applyFill="1" applyBorder="1" applyAlignment="1">
      <alignment horizontal="center"/>
    </xf>
    <xf numFmtId="0" fontId="142" fillId="0" borderId="0" xfId="8" applyFont="1" applyFill="1" applyBorder="1" applyAlignment="1">
      <alignment horizontal="center"/>
    </xf>
    <xf numFmtId="0" fontId="142" fillId="0" borderId="18" xfId="8" applyFont="1" applyFill="1" applyBorder="1" applyAlignment="1">
      <alignment horizontal="center"/>
    </xf>
    <xf numFmtId="0" fontId="143" fillId="0" borderId="0" xfId="7" applyFont="1"/>
    <xf numFmtId="0" fontId="144" fillId="0" borderId="0" xfId="2" applyFont="1" applyAlignment="1" applyProtection="1"/>
    <xf numFmtId="0" fontId="145" fillId="0" borderId="0" xfId="1" applyFont="1" applyFill="1" applyAlignment="1">
      <alignment horizontal="center" vertical="center"/>
    </xf>
    <xf numFmtId="0" fontId="145" fillId="0" borderId="0" xfId="1" applyFont="1" applyFill="1" applyAlignment="1">
      <alignment horizontal="center" vertical="center" wrapText="1"/>
    </xf>
    <xf numFmtId="0" fontId="145" fillId="0" borderId="2" xfId="1" applyFont="1" applyFill="1" applyBorder="1" applyAlignment="1">
      <alignment horizontal="center" vertical="center" wrapText="1"/>
    </xf>
    <xf numFmtId="0" fontId="145" fillId="0" borderId="0" xfId="4" applyFont="1" applyFill="1" applyAlignment="1">
      <alignment horizontal="center" vertical="center"/>
    </xf>
    <xf numFmtId="0" fontId="90" fillId="0" borderId="0" xfId="1" applyFont="1" applyFill="1" applyAlignment="1">
      <alignment horizontal="right"/>
    </xf>
    <xf numFmtId="0" fontId="146" fillId="25" borderId="2" xfId="1" applyFont="1" applyFill="1" applyBorder="1" applyAlignment="1">
      <alignment horizontal="center" vertical="center" wrapText="1"/>
    </xf>
    <xf numFmtId="0" fontId="146" fillId="27" borderId="2" xfId="1" applyFont="1" applyFill="1" applyBorder="1" applyAlignment="1">
      <alignment horizontal="center" vertical="center" wrapText="1"/>
    </xf>
    <xf numFmtId="0" fontId="145" fillId="0" borderId="0" xfId="1" applyFont="1" applyFill="1" applyAlignment="1">
      <alignment horizontal="left" vertical="top" wrapText="1" indent="1"/>
    </xf>
    <xf numFmtId="165" fontId="145" fillId="0" borderId="0" xfId="5" applyNumberFormat="1" applyFont="1" applyFill="1" applyAlignment="1">
      <alignment horizontal="right" wrapText="1"/>
    </xf>
    <xf numFmtId="165" fontId="145" fillId="0" borderId="8" xfId="5" applyNumberFormat="1" applyFont="1" applyFill="1" applyBorder="1" applyAlignment="1">
      <alignment horizontal="right" wrapText="1"/>
    </xf>
    <xf numFmtId="165" fontId="145" fillId="26" borderId="8" xfId="5" applyNumberFormat="1" applyFont="1" applyFill="1" applyBorder="1" applyAlignment="1">
      <alignment horizontal="right" wrapText="1"/>
    </xf>
    <xf numFmtId="0" fontId="145" fillId="0" borderId="0" xfId="4" applyFont="1" applyFill="1"/>
    <xf numFmtId="0" fontId="145" fillId="0" borderId="0" xfId="1" applyFont="1" applyFill="1" applyAlignment="1">
      <alignment horizontal="right"/>
    </xf>
    <xf numFmtId="165" fontId="145" fillId="26" borderId="0" xfId="5" applyNumberFormat="1" applyFont="1" applyFill="1" applyAlignment="1">
      <alignment horizontal="right" wrapText="1"/>
    </xf>
    <xf numFmtId="0" fontId="122" fillId="0" borderId="0" xfId="1" applyFont="1" applyFill="1"/>
    <xf numFmtId="165" fontId="122" fillId="0" borderId="0" xfId="5" applyNumberFormat="1" applyFont="1" applyFill="1" applyAlignment="1">
      <alignment horizontal="right"/>
    </xf>
    <xf numFmtId="0" fontId="122" fillId="0" borderId="0" xfId="1" applyFont="1" applyFill="1" applyAlignment="1">
      <alignment vertical="top" wrapText="1"/>
    </xf>
    <xf numFmtId="41" fontId="122" fillId="0" borderId="0" xfId="1" applyNumberFormat="1" applyFont="1" applyFill="1" applyAlignment="1">
      <alignment horizontal="right"/>
    </xf>
    <xf numFmtId="165" fontId="122" fillId="0" borderId="0" xfId="5" applyNumberFormat="1" applyFont="1" applyFill="1"/>
    <xf numFmtId="0" fontId="122" fillId="0" borderId="5" xfId="1" applyFont="1" applyFill="1" applyBorder="1"/>
    <xf numFmtId="165" fontId="122" fillId="0" borderId="5" xfId="5" applyNumberFormat="1" applyFont="1" applyFill="1" applyBorder="1" applyAlignment="1">
      <alignment horizontal="right"/>
    </xf>
    <xf numFmtId="165" fontId="122" fillId="0" borderId="5" xfId="5" applyNumberFormat="1" applyFont="1" applyFill="1" applyBorder="1"/>
    <xf numFmtId="0" fontId="145" fillId="0" borderId="0" xfId="1" applyFont="1" applyFill="1" applyAlignment="1">
      <alignment vertical="top" wrapText="1"/>
    </xf>
    <xf numFmtId="166" fontId="122" fillId="0" borderId="0" xfId="6" applyNumberFormat="1" applyFont="1" applyFill="1"/>
    <xf numFmtId="166" fontId="145" fillId="0" borderId="0" xfId="6" applyNumberFormat="1" applyFont="1" applyFill="1"/>
    <xf numFmtId="165" fontId="145" fillId="0" borderId="0" xfId="5" applyNumberFormat="1" applyFont="1" applyFill="1" applyAlignment="1">
      <alignment horizontal="right"/>
    </xf>
    <xf numFmtId="0" fontId="122" fillId="0" borderId="0" xfId="1" applyFont="1" applyFill="1" applyAlignment="1">
      <alignment horizontal="right"/>
    </xf>
    <xf numFmtId="165" fontId="145" fillId="0" borderId="0" xfId="1" applyNumberFormat="1" applyFont="1" applyFill="1" applyAlignment="1">
      <alignment horizontal="right"/>
    </xf>
    <xf numFmtId="41" fontId="122" fillId="0" borderId="5" xfId="1" applyNumberFormat="1" applyFont="1" applyFill="1" applyBorder="1" applyAlignment="1">
      <alignment horizontal="right"/>
    </xf>
    <xf numFmtId="165" fontId="122" fillId="0" borderId="0" xfId="1" applyNumberFormat="1" applyFont="1" applyFill="1"/>
    <xf numFmtId="0" fontId="145" fillId="0" borderId="4" xfId="1" applyFont="1" applyFill="1" applyBorder="1"/>
    <xf numFmtId="41" fontId="145" fillId="0" borderId="4" xfId="1" applyNumberFormat="1" applyFont="1" applyFill="1" applyBorder="1" applyAlignment="1">
      <alignment horizontal="right"/>
    </xf>
    <xf numFmtId="41" fontId="122" fillId="0" borderId="0" xfId="1" applyNumberFormat="1" applyFont="1" applyFill="1"/>
    <xf numFmtId="164" fontId="122" fillId="0" borderId="0" xfId="1" applyNumberFormat="1" applyFont="1" applyFill="1" applyAlignment="1">
      <alignment horizontal="right"/>
    </xf>
    <xf numFmtId="43" fontId="122" fillId="0" borderId="0" xfId="1" applyNumberFormat="1" applyFont="1" applyFill="1" applyAlignment="1">
      <alignment horizontal="right"/>
    </xf>
    <xf numFmtId="0" fontId="122" fillId="0" borderId="0" xfId="1" applyFont="1" applyFill="1" applyAlignment="1">
      <alignment horizontal="left" indent="1"/>
    </xf>
    <xf numFmtId="0" fontId="122" fillId="0" borderId="0" xfId="1" applyFont="1" applyFill="1" applyAlignment="1">
      <alignment horizontal="center" vertical="center"/>
    </xf>
    <xf numFmtId="0" fontId="122" fillId="0" borderId="2" xfId="1" applyFont="1" applyFill="1" applyBorder="1" applyAlignment="1">
      <alignment horizontal="center" vertical="center" wrapText="1"/>
    </xf>
    <xf numFmtId="0" fontId="122" fillId="0" borderId="0" xfId="1" applyFont="1" applyFill="1" applyAlignment="1">
      <alignment vertical="center" wrapText="1"/>
    </xf>
    <xf numFmtId="0" fontId="145" fillId="0" borderId="0" xfId="1" applyFont="1" applyFill="1" applyAlignment="1">
      <alignment vertical="center" wrapText="1"/>
    </xf>
    <xf numFmtId="165" fontId="122" fillId="0" borderId="0" xfId="1" applyNumberFormat="1" applyFont="1" applyFill="1" applyAlignment="1">
      <alignment horizontal="right"/>
    </xf>
    <xf numFmtId="43" fontId="122" fillId="0" borderId="0" xfId="1" applyNumberFormat="1" applyFont="1" applyFill="1"/>
    <xf numFmtId="0" fontId="122" fillId="26" borderId="0" xfId="1" applyFont="1" applyFill="1"/>
    <xf numFmtId="165" fontId="122" fillId="26" borderId="0" xfId="5" applyNumberFormat="1" applyFont="1" applyFill="1" applyAlignment="1">
      <alignment horizontal="right"/>
    </xf>
    <xf numFmtId="165" fontId="122" fillId="26" borderId="0" xfId="5" applyNumberFormat="1" applyFont="1" applyFill="1"/>
    <xf numFmtId="165" fontId="122" fillId="26" borderId="5" xfId="5" applyNumberFormat="1" applyFont="1" applyFill="1" applyBorder="1"/>
    <xf numFmtId="165" fontId="145" fillId="26" borderId="0" xfId="5" applyNumberFormat="1" applyFont="1" applyFill="1" applyAlignment="1">
      <alignment horizontal="right"/>
    </xf>
    <xf numFmtId="41" fontId="122" fillId="26" borderId="0" xfId="1" applyNumberFormat="1" applyFont="1" applyFill="1" applyAlignment="1">
      <alignment horizontal="right"/>
    </xf>
    <xf numFmtId="165" fontId="122" fillId="26" borderId="5" xfId="5" applyNumberFormat="1" applyFont="1" applyFill="1" applyBorder="1" applyAlignment="1">
      <alignment horizontal="right"/>
    </xf>
    <xf numFmtId="165" fontId="145" fillId="26" borderId="0" xfId="1" applyNumberFormat="1" applyFont="1" applyFill="1" applyAlignment="1">
      <alignment horizontal="right"/>
    </xf>
    <xf numFmtId="41" fontId="122" fillId="26" borderId="5" xfId="1" applyNumberFormat="1" applyFont="1" applyFill="1" applyBorder="1" applyAlignment="1">
      <alignment horizontal="right"/>
    </xf>
    <xf numFmtId="41" fontId="145" fillId="26" borderId="4" xfId="1" applyNumberFormat="1" applyFont="1" applyFill="1" applyBorder="1" applyAlignment="1">
      <alignment horizontal="right"/>
    </xf>
    <xf numFmtId="164" fontId="122" fillId="26" borderId="0" xfId="1" applyNumberFormat="1" applyFont="1" applyFill="1" applyAlignment="1">
      <alignment horizontal="right"/>
    </xf>
    <xf numFmtId="0" fontId="145" fillId="0" borderId="0" xfId="1" applyFont="1" applyFill="1"/>
    <xf numFmtId="0" fontId="145" fillId="0" borderId="0" xfId="1" applyFont="1" applyFill="1" applyAlignment="1">
      <alignment horizontal="center" wrapText="1"/>
    </xf>
    <xf numFmtId="0" fontId="122" fillId="0" borderId="0" xfId="4" applyFont="1" applyFill="1"/>
    <xf numFmtId="0" fontId="147" fillId="0" borderId="0" xfId="2" applyFont="1" applyFill="1" applyAlignment="1" applyProtection="1"/>
    <xf numFmtId="0" fontId="123" fillId="0" borderId="0" xfId="1" applyFont="1" applyFill="1"/>
    <xf numFmtId="0" fontId="122" fillId="0" borderId="0" xfId="1" applyFont="1" applyFill="1" applyAlignment="1">
      <alignment horizontal="left" indent="2"/>
    </xf>
    <xf numFmtId="41" fontId="122" fillId="0" borderId="0" xfId="4" applyNumberFormat="1" applyFont="1" applyFill="1"/>
    <xf numFmtId="0" fontId="145" fillId="0" borderId="0" xfId="1" applyFont="1" applyFill="1" applyAlignment="1">
      <alignment horizontal="left" indent="4"/>
    </xf>
    <xf numFmtId="41" fontId="145" fillId="0" borderId="3" xfId="1" applyNumberFormat="1" applyFont="1" applyFill="1" applyBorder="1" applyAlignment="1">
      <alignment horizontal="right"/>
    </xf>
    <xf numFmtId="0" fontId="145" fillId="0" borderId="0" xfId="1" applyFont="1" applyFill="1" applyAlignment="1">
      <alignment horizontal="left" indent="3"/>
    </xf>
    <xf numFmtId="41" fontId="145" fillId="0" borderId="0" xfId="1" applyNumberFormat="1" applyFont="1" applyFill="1" applyAlignment="1">
      <alignment horizontal="right"/>
    </xf>
    <xf numFmtId="0" fontId="145" fillId="0" borderId="0" xfId="1" applyFont="1" applyFill="1" applyAlignment="1">
      <alignment horizontal="left" indent="2"/>
    </xf>
    <xf numFmtId="41" fontId="145" fillId="0" borderId="6" xfId="1" applyNumberFormat="1" applyFont="1" applyFill="1" applyBorder="1" applyAlignment="1">
      <alignment horizontal="right"/>
    </xf>
    <xf numFmtId="0" fontId="122" fillId="0" borderId="0" xfId="1" applyFont="1" applyFill="1" applyAlignment="1">
      <alignment horizontal="left" wrapText="1" indent="2"/>
    </xf>
    <xf numFmtId="0" fontId="122" fillId="0" borderId="0" xfId="1" applyFont="1" applyFill="1" applyAlignment="1">
      <alignment horizontal="left" wrapText="1" indent="3"/>
    </xf>
    <xf numFmtId="0" fontId="122" fillId="0" borderId="0" xfId="1" applyFont="1" applyFill="1" applyAlignment="1">
      <alignment horizontal="left" indent="3"/>
    </xf>
    <xf numFmtId="41" fontId="122" fillId="0" borderId="7" xfId="1" applyNumberFormat="1" applyFont="1" applyFill="1" applyBorder="1" applyAlignment="1">
      <alignment horizontal="right"/>
    </xf>
    <xf numFmtId="0" fontId="123" fillId="0" borderId="0" xfId="1" applyFont="1" applyFill="1" applyAlignment="1"/>
    <xf numFmtId="0" fontId="123" fillId="0" borderId="0" xfId="1" applyFont="1" applyFill="1" applyAlignment="1">
      <alignment wrapText="1"/>
    </xf>
    <xf numFmtId="41" fontId="122" fillId="26" borderId="0" xfId="1" applyNumberFormat="1" applyFont="1" applyFill="1"/>
    <xf numFmtId="41" fontId="145" fillId="26" borderId="3" xfId="1" applyNumberFormat="1" applyFont="1" applyFill="1" applyBorder="1" applyAlignment="1">
      <alignment horizontal="right"/>
    </xf>
    <xf numFmtId="41" fontId="145" fillId="26" borderId="0" xfId="1" applyNumberFormat="1" applyFont="1" applyFill="1" applyAlignment="1">
      <alignment horizontal="right"/>
    </xf>
    <xf numFmtId="41" fontId="145" fillId="26" borderId="6" xfId="1" applyNumberFormat="1" applyFont="1" applyFill="1" applyBorder="1" applyAlignment="1">
      <alignment horizontal="right"/>
    </xf>
    <xf numFmtId="41" fontId="122" fillId="26" borderId="7" xfId="1" applyNumberFormat="1" applyFont="1" applyFill="1" applyBorder="1" applyAlignment="1">
      <alignment horizontal="right"/>
    </xf>
    <xf numFmtId="0" fontId="123" fillId="0" borderId="0" xfId="1" applyFont="1" applyFill="1" applyAlignment="1">
      <alignment horizontal="center" vertical="center" wrapText="1"/>
    </xf>
    <xf numFmtId="165" fontId="122" fillId="0" borderId="0" xfId="5" applyNumberFormat="1" applyFont="1" applyFill="1" applyAlignment="1">
      <alignment wrapText="1"/>
    </xf>
    <xf numFmtId="165" fontId="122" fillId="0" borderId="0" xfId="5" applyNumberFormat="1" applyFont="1" applyFill="1" applyAlignment="1">
      <alignment horizontal="right" wrapText="1"/>
    </xf>
    <xf numFmtId="165" fontId="122" fillId="26" borderId="0" xfId="5" applyNumberFormat="1" applyFont="1" applyFill="1" applyAlignment="1">
      <alignment horizontal="right" wrapText="1"/>
    </xf>
    <xf numFmtId="0" fontId="122" fillId="0" borderId="0" xfId="1" applyFont="1" applyFill="1" applyAlignment="1">
      <alignment horizontal="left" vertical="top" wrapText="1" indent="1"/>
    </xf>
    <xf numFmtId="0" fontId="122" fillId="0" borderId="0" xfId="1" applyFont="1" applyFill="1" applyAlignment="1">
      <alignment horizontal="left" vertical="top" wrapText="1" indent="2"/>
    </xf>
    <xf numFmtId="165" fontId="122" fillId="0" borderId="8" xfId="5" applyNumberFormat="1" applyFont="1" applyFill="1" applyBorder="1" applyAlignment="1">
      <alignment horizontal="right" wrapText="1"/>
    </xf>
    <xf numFmtId="165" fontId="122" fillId="26" borderId="8" xfId="5" applyNumberFormat="1" applyFont="1" applyFill="1" applyBorder="1" applyAlignment="1">
      <alignment horizontal="right" wrapText="1"/>
    </xf>
    <xf numFmtId="0" fontId="122" fillId="0" borderId="0" xfId="1" applyFont="1" applyFill="1" applyAlignment="1">
      <alignment horizontal="left" wrapText="1" indent="1"/>
    </xf>
    <xf numFmtId="165" fontId="145" fillId="0" borderId="4" xfId="5" applyNumberFormat="1" applyFont="1" applyFill="1" applyBorder="1" applyAlignment="1">
      <alignment horizontal="right" wrapText="1"/>
    </xf>
    <xf numFmtId="165" fontId="145" fillId="26" borderId="4" xfId="5" applyNumberFormat="1" applyFont="1" applyFill="1" applyBorder="1" applyAlignment="1">
      <alignment horizontal="right" wrapText="1"/>
    </xf>
    <xf numFmtId="0" fontId="122" fillId="0" borderId="0" xfId="1" applyFont="1" applyFill="1" applyAlignment="1">
      <alignment horizontal="right" wrapText="1"/>
    </xf>
    <xf numFmtId="0" fontId="122" fillId="26" borderId="0" xfId="1" applyFont="1" applyFill="1" applyAlignment="1">
      <alignment horizontal="right" wrapText="1"/>
    </xf>
    <xf numFmtId="165" fontId="148" fillId="0" borderId="0" xfId="5" applyNumberFormat="1" applyFont="1" applyFill="1" applyAlignment="1">
      <alignment horizontal="right" wrapText="1"/>
    </xf>
    <xf numFmtId="165" fontId="122" fillId="0" borderId="0" xfId="1" applyNumberFormat="1" applyFont="1" applyFill="1" applyAlignment="1">
      <alignment horizontal="right" wrapText="1"/>
    </xf>
    <xf numFmtId="165" fontId="122" fillId="26" borderId="0" xfId="1" applyNumberFormat="1" applyFont="1" applyFill="1" applyAlignment="1">
      <alignment horizontal="right" wrapText="1"/>
    </xf>
    <xf numFmtId="165" fontId="122" fillId="0" borderId="0" xfId="1" applyNumberFormat="1" applyFont="1" applyAlignment="1">
      <alignment horizontal="right" wrapText="1"/>
    </xf>
    <xf numFmtId="0" fontId="122" fillId="0" borderId="0" xfId="4" applyFont="1"/>
    <xf numFmtId="0" fontId="122" fillId="0" borderId="0" xfId="1" applyFont="1" applyAlignment="1">
      <alignment horizontal="right" wrapText="1"/>
    </xf>
    <xf numFmtId="165" fontId="122" fillId="0" borderId="0" xfId="5" applyNumberFormat="1" applyFont="1" applyAlignment="1">
      <alignment horizontal="right" wrapText="1"/>
    </xf>
    <xf numFmtId="0" fontId="91" fillId="4" borderId="1" xfId="1" applyFont="1" applyFill="1" applyBorder="1"/>
    <xf numFmtId="0" fontId="91" fillId="4" borderId="1" xfId="1" applyFont="1" applyFill="1" applyBorder="1" applyAlignment="1">
      <alignment horizontal="center"/>
    </xf>
    <xf numFmtId="0" fontId="110" fillId="0" borderId="1" xfId="1" applyFont="1" applyBorder="1"/>
    <xf numFmtId="0" fontId="144" fillId="0" borderId="1" xfId="2" applyFont="1" applyBorder="1" applyAlignment="1" applyProtection="1">
      <alignment horizontal="center"/>
    </xf>
    <xf numFmtId="0" fontId="110" fillId="0" borderId="0" xfId="1" applyFont="1" applyAlignment="1">
      <alignment horizontal="center"/>
    </xf>
    <xf numFmtId="0" fontId="151" fillId="0" borderId="0" xfId="1" applyFont="1" applyAlignment="1">
      <alignment horizontal="center"/>
    </xf>
    <xf numFmtId="41" fontId="90" fillId="0" borderId="0" xfId="1" applyNumberFormat="1" applyFont="1" applyAlignment="1">
      <alignment horizontal="right"/>
    </xf>
    <xf numFmtId="165" fontId="145" fillId="0" borderId="0" xfId="1" applyNumberFormat="1" applyFont="1" applyFill="1" applyAlignment="1">
      <alignment horizontal="center" vertical="center" wrapText="1"/>
    </xf>
    <xf numFmtId="43" fontId="122" fillId="0" borderId="0" xfId="2917" applyFont="1" applyFill="1"/>
    <xf numFmtId="165" fontId="122" fillId="0" borderId="0" xfId="2917" applyNumberFormat="1" applyFont="1" applyFill="1"/>
    <xf numFmtId="165" fontId="122" fillId="0" borderId="7" xfId="2917" applyNumberFormat="1" applyFont="1" applyFill="1" applyBorder="1" applyAlignment="1">
      <alignment horizontal="right"/>
    </xf>
    <xf numFmtId="225" fontId="92" fillId="0" borderId="0" xfId="1" applyNumberFormat="1" applyFont="1"/>
    <xf numFmtId="4" fontId="97" fillId="0" borderId="0" xfId="7" applyNumberFormat="1" applyFont="1" applyFill="1"/>
    <xf numFmtId="9" fontId="97" fillId="0" borderId="0" xfId="7" applyNumberFormat="1" applyFont="1"/>
    <xf numFmtId="3" fontId="122" fillId="0" borderId="0" xfId="4" applyNumberFormat="1" applyFont="1" applyFill="1"/>
    <xf numFmtId="9" fontId="132" fillId="28" borderId="0" xfId="1" applyNumberFormat="1" applyFont="1" applyFill="1"/>
    <xf numFmtId="0" fontId="132" fillId="28" borderId="0" xfId="1" applyFont="1" applyFill="1"/>
    <xf numFmtId="0" fontId="137" fillId="28" borderId="0" xfId="1" applyFont="1" applyFill="1"/>
    <xf numFmtId="0" fontId="106" fillId="7" borderId="0" xfId="1" applyFont="1" applyFill="1" applyBorder="1" applyAlignment="1">
      <alignment horizontal="center" vertical="center" wrapText="1" readingOrder="1"/>
    </xf>
    <xf numFmtId="6" fontId="108" fillId="8" borderId="0" xfId="1" applyNumberFormat="1" applyFont="1" applyFill="1" applyBorder="1" applyAlignment="1">
      <alignment horizontal="center" vertical="center" wrapText="1" readingOrder="1"/>
    </xf>
    <xf numFmtId="9" fontId="108" fillId="9" borderId="0" xfId="1" applyNumberFormat="1" applyFont="1" applyFill="1" applyBorder="1" applyAlignment="1">
      <alignment horizontal="center" vertical="center" wrapText="1" readingOrder="1"/>
    </xf>
    <xf numFmtId="6" fontId="152" fillId="9" borderId="0" xfId="1" applyNumberFormat="1" applyFont="1" applyFill="1" applyBorder="1" applyAlignment="1">
      <alignment horizontal="center" vertical="center" wrapText="1" readingOrder="1"/>
    </xf>
    <xf numFmtId="3" fontId="108" fillId="28" borderId="0" xfId="1" applyNumberFormat="1" applyFont="1" applyFill="1" applyBorder="1" applyAlignment="1">
      <alignment horizontal="center" vertical="center" wrapText="1" readingOrder="1"/>
    </xf>
    <xf numFmtId="0" fontId="113" fillId="0" borderId="0" xfId="8" applyFont="1" applyFill="1" applyBorder="1" applyAlignment="1"/>
    <xf numFmtId="167" fontId="113" fillId="0" borderId="0" xfId="8" applyNumberFormat="1" applyFont="1" applyFill="1" applyBorder="1" applyAlignment="1">
      <alignment horizontal="right"/>
    </xf>
    <xf numFmtId="170" fontId="113" fillId="0" borderId="0" xfId="8" applyNumberFormat="1" applyFont="1" applyFill="1" applyBorder="1" applyAlignment="1">
      <alignment horizontal="right"/>
    </xf>
    <xf numFmtId="168" fontId="92" fillId="0" borderId="0" xfId="8" applyNumberFormat="1" applyFont="1" applyFill="1" applyBorder="1" applyAlignment="1">
      <alignment horizontal="right"/>
    </xf>
    <xf numFmtId="167" fontId="113" fillId="0" borderId="11" xfId="8" applyNumberFormat="1" applyFont="1" applyFill="1" applyBorder="1" applyAlignment="1">
      <alignment horizontal="right"/>
    </xf>
    <xf numFmtId="168" fontId="92" fillId="0" borderId="11" xfId="8" applyNumberFormat="1" applyFont="1" applyFill="1" applyBorder="1" applyAlignment="1">
      <alignment horizontal="right"/>
    </xf>
    <xf numFmtId="0" fontId="92" fillId="0" borderId="0" xfId="7" applyFont="1" applyFill="1"/>
    <xf numFmtId="167" fontId="113" fillId="0" borderId="0" xfId="8" applyNumberFormat="1" applyFont="1" applyFill="1" applyBorder="1" applyAlignment="1">
      <alignment horizontal="right" vertical="center"/>
    </xf>
    <xf numFmtId="167" fontId="139" fillId="0" borderId="0" xfId="8" applyNumberFormat="1" applyFont="1" applyFill="1" applyBorder="1" applyAlignment="1">
      <alignment horizontal="right" vertical="center"/>
    </xf>
    <xf numFmtId="167" fontId="139" fillId="0" borderId="10" xfId="8" applyNumberFormat="1" applyFont="1" applyFill="1" applyBorder="1" applyAlignment="1">
      <alignment horizontal="right" vertical="center"/>
    </xf>
    <xf numFmtId="168" fontId="113" fillId="0" borderId="0" xfId="8" applyNumberFormat="1" applyFont="1" applyFill="1" applyBorder="1" applyAlignment="1">
      <alignment horizontal="right"/>
    </xf>
    <xf numFmtId="0" fontId="139" fillId="0" borderId="0" xfId="8" applyFont="1" applyFill="1" applyBorder="1" applyAlignment="1">
      <alignment horizontal="left" indent="1"/>
    </xf>
    <xf numFmtId="9" fontId="92" fillId="0" borderId="0" xfId="9" applyFont="1" applyFill="1" applyBorder="1" applyAlignment="1">
      <alignment horizontal="right" vertical="center"/>
    </xf>
    <xf numFmtId="166" fontId="139" fillId="0" borderId="0" xfId="10" applyNumberFormat="1" applyFont="1" applyFill="1" applyBorder="1" applyAlignment="1">
      <alignment horizontal="left" vertical="center" indent="4"/>
    </xf>
    <xf numFmtId="166" fontId="139" fillId="0" borderId="10" xfId="10" applyNumberFormat="1" applyFont="1" applyFill="1" applyBorder="1" applyAlignment="1">
      <alignment horizontal="left" vertical="center" indent="4"/>
    </xf>
    <xf numFmtId="9" fontId="139" fillId="0" borderId="0" xfId="9" applyFont="1" applyFill="1" applyBorder="1" applyAlignment="1">
      <alignment horizontal="left" vertical="center" indent="4"/>
    </xf>
    <xf numFmtId="9" fontId="139" fillId="0" borderId="0" xfId="9" applyFont="1" applyFill="1" applyBorder="1" applyAlignment="1">
      <alignment vertical="center"/>
    </xf>
    <xf numFmtId="167" fontId="92" fillId="0" borderId="0" xfId="3" applyNumberFormat="1" applyFont="1" applyFill="1" applyAlignment="1">
      <alignment horizontal="right" vertical="center"/>
    </xf>
    <xf numFmtId="0" fontId="92" fillId="0" borderId="0" xfId="1" applyFont="1" applyFill="1"/>
    <xf numFmtId="0" fontId="139" fillId="0" borderId="0" xfId="7" applyFont="1" applyFill="1"/>
    <xf numFmtId="168" fontId="126" fillId="0" borderId="0" xfId="8" applyNumberFormat="1" applyFont="1" applyFill="1" applyBorder="1" applyAlignment="1"/>
    <xf numFmtId="0" fontId="134" fillId="0" borderId="0" xfId="8" applyFont="1" applyFill="1" applyBorder="1" applyAlignment="1">
      <alignment horizontal="center"/>
    </xf>
    <xf numFmtId="167" fontId="97" fillId="0" borderId="0" xfId="7" applyNumberFormat="1" applyFont="1"/>
    <xf numFmtId="168" fontId="155" fillId="0" borderId="0" xfId="8" applyNumberFormat="1" applyFont="1" applyFill="1" applyBorder="1" applyAlignment="1">
      <alignment horizontal="right"/>
    </xf>
    <xf numFmtId="167" fontId="156" fillId="0" borderId="11" xfId="8" applyNumberFormat="1" applyFont="1" applyFill="1" applyBorder="1" applyAlignment="1">
      <alignment horizontal="right"/>
    </xf>
    <xf numFmtId="0" fontId="149" fillId="4" borderId="0" xfId="1" applyFont="1" applyFill="1" applyAlignment="1">
      <alignment horizontal="center"/>
    </xf>
    <xf numFmtId="0" fontId="150" fillId="4" borderId="0" xfId="1" applyFont="1" applyFill="1" applyAlignment="1">
      <alignment horizontal="center"/>
    </xf>
    <xf numFmtId="0" fontId="97" fillId="0" borderId="0" xfId="7" applyFont="1" applyFill="1" applyAlignment="1">
      <alignment horizontal="center" vertical="center" wrapText="1"/>
    </xf>
    <xf numFmtId="0" fontId="97" fillId="0" borderId="0" xfId="7" applyFont="1" applyFill="1" applyAlignment="1">
      <alignment horizontal="center"/>
    </xf>
    <xf numFmtId="0" fontId="97" fillId="0" borderId="16" xfId="7" applyFont="1" applyFill="1" applyBorder="1" applyAlignment="1">
      <alignment horizontal="center" vertical="center" wrapText="1"/>
    </xf>
    <xf numFmtId="0" fontId="97" fillId="0" borderId="8" xfId="7" applyFont="1" applyFill="1" applyBorder="1" applyAlignment="1">
      <alignment horizontal="center" vertical="center" wrapText="1"/>
    </xf>
    <xf numFmtId="0" fontId="97" fillId="0" borderId="17" xfId="7" applyFont="1" applyFill="1" applyBorder="1" applyAlignment="1">
      <alignment horizontal="center" vertical="center" wrapText="1"/>
    </xf>
  </cellXfs>
  <cellStyles count="2918">
    <cellStyle name="$" xfId="13" xr:uid="{00000000-0005-0000-0000-000000000000}"/>
    <cellStyle name="$m" xfId="14" xr:uid="{00000000-0005-0000-0000-000001000000}"/>
    <cellStyle name="$q" xfId="15" xr:uid="{00000000-0005-0000-0000-000002000000}"/>
    <cellStyle name="$q*" xfId="16" xr:uid="{00000000-0005-0000-0000-000003000000}"/>
    <cellStyle name="$qA" xfId="17" xr:uid="{00000000-0005-0000-0000-000004000000}"/>
    <cellStyle name="$qRange" xfId="18" xr:uid="{00000000-0005-0000-0000-000005000000}"/>
    <cellStyle name="@_text" xfId="19" xr:uid="{00000000-0005-0000-0000-000006000000}"/>
    <cellStyle name="@_text_031008.Hengmei.WP BS Bonnie" xfId="20" xr:uid="{00000000-0005-0000-0000-000007000000}"/>
    <cellStyle name="@_text_20040630.Amcor.WP.updated" xfId="21" xr:uid="{00000000-0005-0000-0000-000008000000}"/>
    <cellStyle name="@_text_book21" xfId="22" xr:uid="{00000000-0005-0000-0000-000009000000}"/>
    <cellStyle name="@_text_CN GAAP  US GAAP analysis" xfId="23" xr:uid="{00000000-0005-0000-0000-00000A000000}"/>
    <cellStyle name="@_text_Fixed assets" xfId="24" xr:uid="{00000000-0005-0000-0000-00000B000000}"/>
    <cellStyle name="@_text_GE Dalian PBC 20041231" xfId="25" xr:uid="{00000000-0005-0000-0000-00000C000000}"/>
    <cellStyle name="@_text_Hengmei.2004 Hardclose.PRC Unadjusted audit differences" xfId="26" xr:uid="{00000000-0005-0000-0000-00000D000000}"/>
    <cellStyle name="@_text_KPMG-Chenchao" xfId="27" xr:uid="{00000000-0005-0000-0000-00000E000000}"/>
    <cellStyle name="@_text_sheet" xfId="28" xr:uid="{00000000-0005-0000-0000-00000F000000}"/>
    <cellStyle name="@_text_Working paper of JQ" xfId="29" xr:uid="{00000000-0005-0000-0000-000010000000}"/>
    <cellStyle name="_041231.GEDL.WP.dd" xfId="30" xr:uid="{00000000-0005-0000-0000-000011000000}"/>
    <cellStyle name="_122003001_Report" xfId="31" xr:uid="{00000000-0005-0000-0000-000012000000}"/>
    <cellStyle name="_Accounting Monthly Report -Sep05" xfId="32" xr:uid="{00000000-0005-0000-0000-000013000000}"/>
    <cellStyle name="_Additional $ 98.7 K" xfId="33" xr:uid="{00000000-0005-0000-0000-000014000000}"/>
    <cellStyle name="_Additional $ 98.7 K 2" xfId="34" xr:uid="{00000000-0005-0000-0000-000015000000}"/>
    <cellStyle name="_Additional $ 98.7 K 2 2" xfId="35" xr:uid="{00000000-0005-0000-0000-000016000000}"/>
    <cellStyle name="_Additional $ 98.7 K 3" xfId="36" xr:uid="{00000000-0005-0000-0000-000017000000}"/>
    <cellStyle name="_Additional $ 98.7 K_China as on Dec 31 2008" xfId="37" xr:uid="{00000000-0005-0000-0000-000018000000}"/>
    <cellStyle name="_Back Up File Hungary August" xfId="38" xr:uid="{00000000-0005-0000-0000-000019000000}"/>
    <cellStyle name="_Book1" xfId="39" xr:uid="{00000000-0005-0000-0000-00001A000000}"/>
    <cellStyle name="_Book1 2" xfId="40" xr:uid="{00000000-0005-0000-0000-00001B000000}"/>
    <cellStyle name="_Book1 2 2" xfId="41" xr:uid="{00000000-0005-0000-0000-00001C000000}"/>
    <cellStyle name="_Book1 3" xfId="42" xr:uid="{00000000-0005-0000-0000-00001D000000}"/>
    <cellStyle name="_Book1_China as on Dec 31 2008" xfId="43" xr:uid="{00000000-0005-0000-0000-00001E000000}"/>
    <cellStyle name="_book21" xfId="44" xr:uid="{00000000-0005-0000-0000-00001F000000}"/>
    <cellStyle name="_Cash advance Aging Report" xfId="45" xr:uid="{00000000-0005-0000-0000-000020000000}"/>
    <cellStyle name="_China as on Dec 31 2008" xfId="46" xr:uid="{00000000-0005-0000-0000-000021000000}"/>
    <cellStyle name="_CN GAAP  US GAAP analysis" xfId="47" xr:uid="{00000000-0005-0000-0000-000022000000}"/>
    <cellStyle name="_Consolidated OP Plan" xfId="48" xr:uid="{00000000-0005-0000-0000-000023000000}"/>
    <cellStyle name="_Derivative Disclosure FAS 161" xfId="49" xr:uid="{00000000-0005-0000-0000-000024000000}"/>
    <cellStyle name="_Derivative Disclosure FAS 161 2" xfId="50" xr:uid="{00000000-0005-0000-0000-000025000000}"/>
    <cellStyle name="_Derivative Disclosure FAS 161 2 2" xfId="51" xr:uid="{00000000-0005-0000-0000-000026000000}"/>
    <cellStyle name="_Derivative Disclosure FAS 161 3" xfId="52" xr:uid="{00000000-0005-0000-0000-000027000000}"/>
    <cellStyle name="_Derivatives Reporting -China-A30_Dec07" xfId="53" xr:uid="{00000000-0005-0000-0000-000028000000}"/>
    <cellStyle name="_Derivatives Reporting -China-Mar08" xfId="54" xr:uid="{00000000-0005-0000-0000-000029000000}"/>
    <cellStyle name="_Fixed assets" xfId="55" xr:uid="{00000000-0005-0000-0000-00002A000000}"/>
    <cellStyle name="_KPMG FA adjustment for 2004" xfId="56" xr:uid="{00000000-0005-0000-0000-00002B000000}"/>
    <cellStyle name="_KPMG-Chenchao" xfId="57" xr:uid="{00000000-0005-0000-0000-00002C000000}"/>
    <cellStyle name="_OP 08_Capex_Sample" xfId="58" xr:uid="{00000000-0005-0000-0000-00002D000000}"/>
    <cellStyle name="_P229 Consolidated Dec - 07" xfId="59" xr:uid="{00000000-0005-0000-0000-00002E000000}"/>
    <cellStyle name="_Reporting Calendar-2006 Controllership Global " xfId="60" xr:uid="{00000000-0005-0000-0000-00002F000000}"/>
    <cellStyle name="_Reporting Calendar-2006 Controllership Global  2" xfId="61" xr:uid="{00000000-0005-0000-0000-000030000000}"/>
    <cellStyle name="_Reporting Calendar-2006 Controllership Global  2 2" xfId="62" xr:uid="{00000000-0005-0000-0000-000031000000}"/>
    <cellStyle name="_Reporting Calendar-2006 Controllership Global  3" xfId="63" xr:uid="{00000000-0005-0000-0000-000032000000}"/>
    <cellStyle name="_Reporting Calendar-2006 Controllership Global _China as on Dec 31 2008" xfId="64" xr:uid="{00000000-0005-0000-0000-000033000000}"/>
    <cellStyle name="_revenue report" xfId="65" xr:uid="{00000000-0005-0000-0000-000034000000}"/>
    <cellStyle name="_Tracker July 06" xfId="66" xr:uid="{00000000-0005-0000-0000-000035000000}"/>
    <cellStyle name="_Tracker July 06 2" xfId="67" xr:uid="{00000000-0005-0000-0000-000036000000}"/>
    <cellStyle name="_Tracker July 06 2 2" xfId="68" xr:uid="{00000000-0005-0000-0000-000037000000}"/>
    <cellStyle name="_Tracker July 06 3" xfId="69" xr:uid="{00000000-0005-0000-0000-000038000000}"/>
    <cellStyle name="_Tracker July 06_China as on Dec 31 2008" xfId="70" xr:uid="{00000000-0005-0000-0000-000039000000}"/>
    <cellStyle name="_Un--Jun" xfId="71" xr:uid="{00000000-0005-0000-0000-00003A000000}"/>
    <cellStyle name="_Unsign SLA--Aug" xfId="72" xr:uid="{00000000-0005-0000-0000-00003B000000}"/>
    <cellStyle name="_unsign SLA--May-update" xfId="73" xr:uid="{00000000-0005-0000-0000-00003C000000}"/>
    <cellStyle name="_Unsign SLA--Sep" xfId="74" xr:uid="{00000000-0005-0000-0000-00003D000000}"/>
    <cellStyle name="_Unsigned SOW-Jul YTD" xfId="75" xr:uid="{00000000-0005-0000-0000-00003E000000}"/>
    <cellStyle name="{Comma [0]}" xfId="76" xr:uid="{00000000-0005-0000-0000-00003F000000}"/>
    <cellStyle name="{Comma}" xfId="77" xr:uid="{00000000-0005-0000-0000-000040000000}"/>
    <cellStyle name="{Date}" xfId="78" xr:uid="{00000000-0005-0000-0000-000041000000}"/>
    <cellStyle name="{Month}" xfId="79" xr:uid="{00000000-0005-0000-0000-000042000000}"/>
    <cellStyle name="{Percent}" xfId="80" xr:uid="{00000000-0005-0000-0000-000043000000}"/>
    <cellStyle name="{Thousand [0]}" xfId="81" xr:uid="{00000000-0005-0000-0000-000044000000}"/>
    <cellStyle name="{Thousand}" xfId="82" xr:uid="{00000000-0005-0000-0000-000045000000}"/>
    <cellStyle name="£ BP" xfId="83" xr:uid="{00000000-0005-0000-0000-000046000000}"/>
    <cellStyle name="£ BP 2" xfId="84" xr:uid="{00000000-0005-0000-0000-000047000000}"/>
    <cellStyle name="¥ JY" xfId="85" xr:uid="{00000000-0005-0000-0000-000048000000}"/>
    <cellStyle name="¥ JY 2" xfId="86" xr:uid="{00000000-0005-0000-0000-000049000000}"/>
    <cellStyle name="al" xfId="87" xr:uid="{00000000-0005-0000-0000-00004A000000}"/>
    <cellStyle name="background" xfId="88" xr:uid="{00000000-0005-0000-0000-00004B000000}"/>
    <cellStyle name="Bad 2 2" xfId="89" xr:uid="{00000000-0005-0000-0000-00004C000000}"/>
    <cellStyle name="banner" xfId="90" xr:uid="{00000000-0005-0000-0000-00004D000000}"/>
    <cellStyle name="Body" xfId="91" xr:uid="{00000000-0005-0000-0000-00004E000000}"/>
    <cellStyle name="Bold/Border" xfId="92" xr:uid="{00000000-0005-0000-0000-00004F000000}"/>
    <cellStyle name="Bullet" xfId="93" xr:uid="{00000000-0005-0000-0000-000050000000}"/>
    <cellStyle name="Bullet 2" xfId="94" xr:uid="{00000000-0005-0000-0000-000051000000}"/>
    <cellStyle name="c" xfId="95" xr:uid="{00000000-0005-0000-0000-000052000000}"/>
    <cellStyle name="c_Aing report" xfId="96" xr:uid="{00000000-0005-0000-0000-000053000000}"/>
    <cellStyle name="c_Aing report 2" xfId="97" xr:uid="{00000000-0005-0000-0000-000054000000}"/>
    <cellStyle name="c_AR" xfId="98" xr:uid="{00000000-0005-0000-0000-000055000000}"/>
    <cellStyle name="c_AR 2" xfId="99" xr:uid="{00000000-0005-0000-0000-000056000000}"/>
    <cellStyle name="c_Bal Sheets" xfId="100" xr:uid="{00000000-0005-0000-0000-000057000000}"/>
    <cellStyle name="c_Bal Sheets (2)" xfId="101" xr:uid="{00000000-0005-0000-0000-000058000000}"/>
    <cellStyle name="c_Bal Sheets (2)_Aing report" xfId="102" xr:uid="{00000000-0005-0000-0000-000059000000}"/>
    <cellStyle name="c_Bal Sheets (2)_Aing report 2" xfId="103" xr:uid="{00000000-0005-0000-0000-00005A000000}"/>
    <cellStyle name="c_Bal Sheets (2)_AR" xfId="104" xr:uid="{00000000-0005-0000-0000-00005B000000}"/>
    <cellStyle name="c_Bal Sheets (2)_AR 2" xfId="105" xr:uid="{00000000-0005-0000-0000-00005C000000}"/>
    <cellStyle name="c_Bal Sheets (2)_Base HC" xfId="106" xr:uid="{00000000-0005-0000-0000-00005D000000}"/>
    <cellStyle name="c_Bal Sheets (2)_Base HC 2" xfId="107" xr:uid="{00000000-0005-0000-0000-00005E000000}"/>
    <cellStyle name="c_Bal Sheets (2)_Base P&amp;L" xfId="108" xr:uid="{00000000-0005-0000-0000-00005F000000}"/>
    <cellStyle name="c_Bal Sheets (2)_Base P&amp;L 2" xfId="109" xr:uid="{00000000-0005-0000-0000-000060000000}"/>
    <cellStyle name="c_Bal Sheets (2)_Capex" xfId="110" xr:uid="{00000000-0005-0000-0000-000061000000}"/>
    <cellStyle name="c_Bal Sheets (2)_Capex 2" xfId="111" xr:uid="{00000000-0005-0000-0000-000062000000}"/>
    <cellStyle name="c_Bal Sheets (2)_China as on Dec 31 2008" xfId="112" xr:uid="{00000000-0005-0000-0000-000063000000}"/>
    <cellStyle name="c_Bal Sheets (2)_China as on Dec 31 2008 2" xfId="113" xr:uid="{00000000-0005-0000-0000-000064000000}"/>
    <cellStyle name="c_Bal Sheets (2)_Customer Details" xfId="114" xr:uid="{00000000-0005-0000-0000-000065000000}"/>
    <cellStyle name="c_Bal Sheets (2)_Customer Details 2" xfId="115" xr:uid="{00000000-0005-0000-0000-000066000000}"/>
    <cellStyle name="c_Bal Sheets (2)_Eco Metrics" xfId="116" xr:uid="{00000000-0005-0000-0000-000067000000}"/>
    <cellStyle name="c_Bal Sheets (2)_Eco Metrics 2" xfId="117" xr:uid="{00000000-0005-0000-0000-000068000000}"/>
    <cellStyle name="c_Bal Sheets (2)_GC001-China-Aug06" xfId="118" xr:uid="{00000000-0005-0000-0000-000069000000}"/>
    <cellStyle name="c_Bal Sheets (2)_GC001-China-Aug06 2" xfId="119" xr:uid="{00000000-0005-0000-0000-00006A000000}"/>
    <cellStyle name="c_Bal Sheets (2)_GC001-China-July06" xfId="120" xr:uid="{00000000-0005-0000-0000-00006B000000}"/>
    <cellStyle name="c_Bal Sheets (2)_GC001-China-July06 2" xfId="121" xr:uid="{00000000-0005-0000-0000-00006C000000}"/>
    <cellStyle name="c_Bal Sheets (2)_GC001-China-Oct06" xfId="122" xr:uid="{00000000-0005-0000-0000-00006D000000}"/>
    <cellStyle name="c_Bal Sheets (2)_GC001-China-Oct06 2" xfId="123" xr:uid="{00000000-0005-0000-0000-00006E000000}"/>
    <cellStyle name="c_Bal Sheets (2)_Pipeline" xfId="124" xr:uid="{00000000-0005-0000-0000-00006F000000}"/>
    <cellStyle name="c_Bal Sheets (2)_Pipeline 2" xfId="125" xr:uid="{00000000-0005-0000-0000-000070000000}"/>
    <cellStyle name="c_Bal Sheets (2)_Pullbacks" xfId="126" xr:uid="{00000000-0005-0000-0000-000071000000}"/>
    <cellStyle name="c_Bal Sheets (2)_Pullbacks 2" xfId="127" xr:uid="{00000000-0005-0000-0000-000072000000}"/>
    <cellStyle name="c_Bal Sheets_Aing report" xfId="128" xr:uid="{00000000-0005-0000-0000-000073000000}"/>
    <cellStyle name="c_Bal Sheets_Aing report 2" xfId="129" xr:uid="{00000000-0005-0000-0000-000074000000}"/>
    <cellStyle name="c_Bal Sheets_AR" xfId="130" xr:uid="{00000000-0005-0000-0000-000075000000}"/>
    <cellStyle name="c_Bal Sheets_AR 2" xfId="131" xr:uid="{00000000-0005-0000-0000-000076000000}"/>
    <cellStyle name="c_Bal Sheets_Base HC" xfId="132" xr:uid="{00000000-0005-0000-0000-000077000000}"/>
    <cellStyle name="c_Bal Sheets_Base HC 2" xfId="133" xr:uid="{00000000-0005-0000-0000-000078000000}"/>
    <cellStyle name="c_Bal Sheets_Base P&amp;L" xfId="134" xr:uid="{00000000-0005-0000-0000-000079000000}"/>
    <cellStyle name="c_Bal Sheets_Base P&amp;L 2" xfId="135" xr:uid="{00000000-0005-0000-0000-00007A000000}"/>
    <cellStyle name="c_Bal Sheets_Capex" xfId="136" xr:uid="{00000000-0005-0000-0000-00007B000000}"/>
    <cellStyle name="c_Bal Sheets_Capex 2" xfId="137" xr:uid="{00000000-0005-0000-0000-00007C000000}"/>
    <cellStyle name="c_Bal Sheets_China as on Dec 31 2008" xfId="138" xr:uid="{00000000-0005-0000-0000-00007D000000}"/>
    <cellStyle name="c_Bal Sheets_China as on Dec 31 2008 2" xfId="139" xr:uid="{00000000-0005-0000-0000-00007E000000}"/>
    <cellStyle name="c_Bal Sheets_Customer Details" xfId="140" xr:uid="{00000000-0005-0000-0000-00007F000000}"/>
    <cellStyle name="c_Bal Sheets_Customer Details 2" xfId="141" xr:uid="{00000000-0005-0000-0000-000080000000}"/>
    <cellStyle name="c_Bal Sheets_Eco Metrics" xfId="142" xr:uid="{00000000-0005-0000-0000-000081000000}"/>
    <cellStyle name="c_Bal Sheets_Eco Metrics 2" xfId="143" xr:uid="{00000000-0005-0000-0000-000082000000}"/>
    <cellStyle name="c_Bal Sheets_GC001-China-Aug06" xfId="144" xr:uid="{00000000-0005-0000-0000-000083000000}"/>
    <cellStyle name="c_Bal Sheets_GC001-China-Aug06 2" xfId="145" xr:uid="{00000000-0005-0000-0000-000084000000}"/>
    <cellStyle name="c_Bal Sheets_GC001-China-July06" xfId="146" xr:uid="{00000000-0005-0000-0000-000085000000}"/>
    <cellStyle name="c_Bal Sheets_GC001-China-July06 2" xfId="147" xr:uid="{00000000-0005-0000-0000-000086000000}"/>
    <cellStyle name="c_Bal Sheets_GC001-China-Oct06" xfId="148" xr:uid="{00000000-0005-0000-0000-000087000000}"/>
    <cellStyle name="c_Bal Sheets_GC001-China-Oct06 2" xfId="149" xr:uid="{00000000-0005-0000-0000-000088000000}"/>
    <cellStyle name="c_Bal Sheets_Pipeline" xfId="150" xr:uid="{00000000-0005-0000-0000-000089000000}"/>
    <cellStyle name="c_Bal Sheets_Pipeline 2" xfId="151" xr:uid="{00000000-0005-0000-0000-00008A000000}"/>
    <cellStyle name="c_Bal Sheets_Pullbacks" xfId="152" xr:uid="{00000000-0005-0000-0000-00008B000000}"/>
    <cellStyle name="c_Bal Sheets_Pullbacks 2" xfId="153" xr:uid="{00000000-0005-0000-0000-00008C000000}"/>
    <cellStyle name="c_Base HC" xfId="154" xr:uid="{00000000-0005-0000-0000-00008D000000}"/>
    <cellStyle name="c_Base HC 2" xfId="155" xr:uid="{00000000-0005-0000-0000-00008E000000}"/>
    <cellStyle name="c_Base P&amp;L" xfId="156" xr:uid="{00000000-0005-0000-0000-00008F000000}"/>
    <cellStyle name="c_Base P&amp;L 2" xfId="157" xr:uid="{00000000-0005-0000-0000-000090000000}"/>
    <cellStyle name="c_Capex" xfId="158" xr:uid="{00000000-0005-0000-0000-000091000000}"/>
    <cellStyle name="c_Capex 2" xfId="159" xr:uid="{00000000-0005-0000-0000-000092000000}"/>
    <cellStyle name="c_China as on Dec 31 2008" xfId="160" xr:uid="{00000000-0005-0000-0000-000093000000}"/>
    <cellStyle name="c_China as on Dec 31 2008 2" xfId="161" xr:uid="{00000000-0005-0000-0000-000094000000}"/>
    <cellStyle name="c_Credit (2)" xfId="162" xr:uid="{00000000-0005-0000-0000-000095000000}"/>
    <cellStyle name="c_Credit (2)_Aing report" xfId="163" xr:uid="{00000000-0005-0000-0000-000096000000}"/>
    <cellStyle name="c_Credit (2)_Aing report 2" xfId="164" xr:uid="{00000000-0005-0000-0000-000097000000}"/>
    <cellStyle name="c_Credit (2)_AR" xfId="165" xr:uid="{00000000-0005-0000-0000-000098000000}"/>
    <cellStyle name="c_Credit (2)_AR 2" xfId="166" xr:uid="{00000000-0005-0000-0000-000099000000}"/>
    <cellStyle name="c_Credit (2)_Base HC" xfId="167" xr:uid="{00000000-0005-0000-0000-00009A000000}"/>
    <cellStyle name="c_Credit (2)_Base HC 2" xfId="168" xr:uid="{00000000-0005-0000-0000-00009B000000}"/>
    <cellStyle name="c_Credit (2)_Base P&amp;L" xfId="169" xr:uid="{00000000-0005-0000-0000-00009C000000}"/>
    <cellStyle name="c_Credit (2)_Base P&amp;L 2" xfId="170" xr:uid="{00000000-0005-0000-0000-00009D000000}"/>
    <cellStyle name="c_Credit (2)_Capex" xfId="171" xr:uid="{00000000-0005-0000-0000-00009E000000}"/>
    <cellStyle name="c_Credit (2)_Capex 2" xfId="172" xr:uid="{00000000-0005-0000-0000-00009F000000}"/>
    <cellStyle name="c_Credit (2)_China as on Dec 31 2008" xfId="173" xr:uid="{00000000-0005-0000-0000-0000A0000000}"/>
    <cellStyle name="c_Credit (2)_China as on Dec 31 2008 2" xfId="174" xr:uid="{00000000-0005-0000-0000-0000A1000000}"/>
    <cellStyle name="c_Credit (2)_Customer Details" xfId="175" xr:uid="{00000000-0005-0000-0000-0000A2000000}"/>
    <cellStyle name="c_Credit (2)_Customer Details 2" xfId="176" xr:uid="{00000000-0005-0000-0000-0000A3000000}"/>
    <cellStyle name="c_Credit (2)_Eco Metrics" xfId="177" xr:uid="{00000000-0005-0000-0000-0000A4000000}"/>
    <cellStyle name="c_Credit (2)_Eco Metrics 2" xfId="178" xr:uid="{00000000-0005-0000-0000-0000A5000000}"/>
    <cellStyle name="c_Credit (2)_GC001-China-Aug06" xfId="179" xr:uid="{00000000-0005-0000-0000-0000A6000000}"/>
    <cellStyle name="c_Credit (2)_GC001-China-Aug06 2" xfId="180" xr:uid="{00000000-0005-0000-0000-0000A7000000}"/>
    <cellStyle name="c_Credit (2)_GC001-China-July06" xfId="181" xr:uid="{00000000-0005-0000-0000-0000A8000000}"/>
    <cellStyle name="c_Credit (2)_GC001-China-July06 2" xfId="182" xr:uid="{00000000-0005-0000-0000-0000A9000000}"/>
    <cellStyle name="c_Credit (2)_GC001-China-Oct06" xfId="183" xr:uid="{00000000-0005-0000-0000-0000AA000000}"/>
    <cellStyle name="c_Credit (2)_GC001-China-Oct06 2" xfId="184" xr:uid="{00000000-0005-0000-0000-0000AB000000}"/>
    <cellStyle name="c_Credit (2)_Pipeline" xfId="185" xr:uid="{00000000-0005-0000-0000-0000AC000000}"/>
    <cellStyle name="c_Credit (2)_Pipeline 2" xfId="186" xr:uid="{00000000-0005-0000-0000-0000AD000000}"/>
    <cellStyle name="c_Credit (2)_Pullbacks" xfId="187" xr:uid="{00000000-0005-0000-0000-0000AE000000}"/>
    <cellStyle name="c_Credit (2)_Pullbacks 2" xfId="188" xr:uid="{00000000-0005-0000-0000-0000AF000000}"/>
    <cellStyle name="c_Customer Details" xfId="189" xr:uid="{00000000-0005-0000-0000-0000B0000000}"/>
    <cellStyle name="c_Customer Details 2" xfId="190" xr:uid="{00000000-0005-0000-0000-0000B1000000}"/>
    <cellStyle name="c_Earnings" xfId="191" xr:uid="{00000000-0005-0000-0000-0000B2000000}"/>
    <cellStyle name="c_Earnings (2)" xfId="192" xr:uid="{00000000-0005-0000-0000-0000B3000000}"/>
    <cellStyle name="c_Earnings (2)_Aing report" xfId="193" xr:uid="{00000000-0005-0000-0000-0000B4000000}"/>
    <cellStyle name="c_Earnings (2)_Aing report 2" xfId="194" xr:uid="{00000000-0005-0000-0000-0000B5000000}"/>
    <cellStyle name="c_Earnings (2)_AR" xfId="195" xr:uid="{00000000-0005-0000-0000-0000B6000000}"/>
    <cellStyle name="c_Earnings (2)_AR 2" xfId="196" xr:uid="{00000000-0005-0000-0000-0000B7000000}"/>
    <cellStyle name="c_Earnings (2)_Base HC" xfId="197" xr:uid="{00000000-0005-0000-0000-0000B8000000}"/>
    <cellStyle name="c_Earnings (2)_Base HC 2" xfId="198" xr:uid="{00000000-0005-0000-0000-0000B9000000}"/>
    <cellStyle name="c_Earnings (2)_Base P&amp;L" xfId="199" xr:uid="{00000000-0005-0000-0000-0000BA000000}"/>
    <cellStyle name="c_Earnings (2)_Base P&amp;L 2" xfId="200" xr:uid="{00000000-0005-0000-0000-0000BB000000}"/>
    <cellStyle name="c_Earnings (2)_Capex" xfId="201" xr:uid="{00000000-0005-0000-0000-0000BC000000}"/>
    <cellStyle name="c_Earnings (2)_Capex 2" xfId="202" xr:uid="{00000000-0005-0000-0000-0000BD000000}"/>
    <cellStyle name="c_Earnings (2)_China as on Dec 31 2008" xfId="203" xr:uid="{00000000-0005-0000-0000-0000BE000000}"/>
    <cellStyle name="c_Earnings (2)_China as on Dec 31 2008 2" xfId="204" xr:uid="{00000000-0005-0000-0000-0000BF000000}"/>
    <cellStyle name="c_Earnings (2)_Customer Details" xfId="205" xr:uid="{00000000-0005-0000-0000-0000C0000000}"/>
    <cellStyle name="c_Earnings (2)_Customer Details 2" xfId="206" xr:uid="{00000000-0005-0000-0000-0000C1000000}"/>
    <cellStyle name="c_Earnings (2)_Eco Metrics" xfId="207" xr:uid="{00000000-0005-0000-0000-0000C2000000}"/>
    <cellStyle name="c_Earnings (2)_Eco Metrics 2" xfId="208" xr:uid="{00000000-0005-0000-0000-0000C3000000}"/>
    <cellStyle name="c_Earnings (2)_GC001-China-Aug06" xfId="209" xr:uid="{00000000-0005-0000-0000-0000C4000000}"/>
    <cellStyle name="c_Earnings (2)_GC001-China-Aug06 2" xfId="210" xr:uid="{00000000-0005-0000-0000-0000C5000000}"/>
    <cellStyle name="c_Earnings (2)_GC001-China-July06" xfId="211" xr:uid="{00000000-0005-0000-0000-0000C6000000}"/>
    <cellStyle name="c_Earnings (2)_GC001-China-July06 2" xfId="212" xr:uid="{00000000-0005-0000-0000-0000C7000000}"/>
    <cellStyle name="c_Earnings (2)_GC001-China-Oct06" xfId="213" xr:uid="{00000000-0005-0000-0000-0000C8000000}"/>
    <cellStyle name="c_Earnings (2)_GC001-China-Oct06 2" xfId="214" xr:uid="{00000000-0005-0000-0000-0000C9000000}"/>
    <cellStyle name="c_Earnings (2)_Pipeline" xfId="215" xr:uid="{00000000-0005-0000-0000-0000CA000000}"/>
    <cellStyle name="c_Earnings (2)_Pipeline 2" xfId="216" xr:uid="{00000000-0005-0000-0000-0000CB000000}"/>
    <cellStyle name="c_Earnings (2)_Pullbacks" xfId="217" xr:uid="{00000000-0005-0000-0000-0000CC000000}"/>
    <cellStyle name="c_Earnings (2)_Pullbacks 2" xfId="218" xr:uid="{00000000-0005-0000-0000-0000CD000000}"/>
    <cellStyle name="c_Earnings_Aing report" xfId="219" xr:uid="{00000000-0005-0000-0000-0000CE000000}"/>
    <cellStyle name="c_Earnings_Aing report 2" xfId="220" xr:uid="{00000000-0005-0000-0000-0000CF000000}"/>
    <cellStyle name="c_Earnings_AR" xfId="221" xr:uid="{00000000-0005-0000-0000-0000D0000000}"/>
    <cellStyle name="c_Earnings_AR 2" xfId="222" xr:uid="{00000000-0005-0000-0000-0000D1000000}"/>
    <cellStyle name="c_Earnings_Base HC" xfId="223" xr:uid="{00000000-0005-0000-0000-0000D2000000}"/>
    <cellStyle name="c_Earnings_Base HC 2" xfId="224" xr:uid="{00000000-0005-0000-0000-0000D3000000}"/>
    <cellStyle name="c_Earnings_Base P&amp;L" xfId="225" xr:uid="{00000000-0005-0000-0000-0000D4000000}"/>
    <cellStyle name="c_Earnings_Base P&amp;L 2" xfId="226" xr:uid="{00000000-0005-0000-0000-0000D5000000}"/>
    <cellStyle name="c_Earnings_Capex" xfId="227" xr:uid="{00000000-0005-0000-0000-0000D6000000}"/>
    <cellStyle name="c_Earnings_Capex 2" xfId="228" xr:uid="{00000000-0005-0000-0000-0000D7000000}"/>
    <cellStyle name="c_Earnings_China as on Dec 31 2008" xfId="229" xr:uid="{00000000-0005-0000-0000-0000D8000000}"/>
    <cellStyle name="c_Earnings_China as on Dec 31 2008 2" xfId="230" xr:uid="{00000000-0005-0000-0000-0000D9000000}"/>
    <cellStyle name="c_Earnings_Customer Details" xfId="231" xr:uid="{00000000-0005-0000-0000-0000DA000000}"/>
    <cellStyle name="c_Earnings_Customer Details 2" xfId="232" xr:uid="{00000000-0005-0000-0000-0000DB000000}"/>
    <cellStyle name="c_Earnings_Eco Metrics" xfId="233" xr:uid="{00000000-0005-0000-0000-0000DC000000}"/>
    <cellStyle name="c_Earnings_Eco Metrics 2" xfId="234" xr:uid="{00000000-0005-0000-0000-0000DD000000}"/>
    <cellStyle name="c_Earnings_GC001-China-Aug06" xfId="235" xr:uid="{00000000-0005-0000-0000-0000DE000000}"/>
    <cellStyle name="c_Earnings_GC001-China-Aug06 2" xfId="236" xr:uid="{00000000-0005-0000-0000-0000DF000000}"/>
    <cellStyle name="c_Earnings_GC001-China-July06" xfId="237" xr:uid="{00000000-0005-0000-0000-0000E0000000}"/>
    <cellStyle name="c_Earnings_GC001-China-July06 2" xfId="238" xr:uid="{00000000-0005-0000-0000-0000E1000000}"/>
    <cellStyle name="c_Earnings_GC001-China-Oct06" xfId="239" xr:uid="{00000000-0005-0000-0000-0000E2000000}"/>
    <cellStyle name="c_Earnings_GC001-China-Oct06 2" xfId="240" xr:uid="{00000000-0005-0000-0000-0000E3000000}"/>
    <cellStyle name="c_Earnings_Pipeline" xfId="241" xr:uid="{00000000-0005-0000-0000-0000E4000000}"/>
    <cellStyle name="c_Earnings_Pipeline 2" xfId="242" xr:uid="{00000000-0005-0000-0000-0000E5000000}"/>
    <cellStyle name="c_Earnings_Pullbacks" xfId="243" xr:uid="{00000000-0005-0000-0000-0000E6000000}"/>
    <cellStyle name="c_Earnings_Pullbacks 2" xfId="244" xr:uid="{00000000-0005-0000-0000-0000E7000000}"/>
    <cellStyle name="c_Eco Metrics" xfId="245" xr:uid="{00000000-0005-0000-0000-0000E8000000}"/>
    <cellStyle name="c_Eco Metrics 2" xfId="246" xr:uid="{00000000-0005-0000-0000-0000E9000000}"/>
    <cellStyle name="c_GC001-China-Aug06" xfId="247" xr:uid="{00000000-0005-0000-0000-0000EA000000}"/>
    <cellStyle name="c_GC001-China-Aug06 2" xfId="248" xr:uid="{00000000-0005-0000-0000-0000EB000000}"/>
    <cellStyle name="c_GC001-China-July06" xfId="249" xr:uid="{00000000-0005-0000-0000-0000EC000000}"/>
    <cellStyle name="c_GC001-China-July06 2" xfId="250" xr:uid="{00000000-0005-0000-0000-0000ED000000}"/>
    <cellStyle name="c_GC001-China-Oct06" xfId="251" xr:uid="{00000000-0005-0000-0000-0000EE000000}"/>
    <cellStyle name="c_GC001-China-Oct06 2" xfId="252" xr:uid="{00000000-0005-0000-0000-0000EF000000}"/>
    <cellStyle name="c_Hist Inputs (2)" xfId="253" xr:uid="{00000000-0005-0000-0000-0000F0000000}"/>
    <cellStyle name="c_Hist Inputs (2)_Aing report" xfId="254" xr:uid="{00000000-0005-0000-0000-0000F1000000}"/>
    <cellStyle name="c_Hist Inputs (2)_Aing report 2" xfId="255" xr:uid="{00000000-0005-0000-0000-0000F2000000}"/>
    <cellStyle name="c_Hist Inputs (2)_AR" xfId="256" xr:uid="{00000000-0005-0000-0000-0000F3000000}"/>
    <cellStyle name="c_Hist Inputs (2)_AR 2" xfId="257" xr:uid="{00000000-0005-0000-0000-0000F4000000}"/>
    <cellStyle name="c_Hist Inputs (2)_Base HC" xfId="258" xr:uid="{00000000-0005-0000-0000-0000F5000000}"/>
    <cellStyle name="c_Hist Inputs (2)_Base HC 2" xfId="259" xr:uid="{00000000-0005-0000-0000-0000F6000000}"/>
    <cellStyle name="c_Hist Inputs (2)_Base P&amp;L" xfId="260" xr:uid="{00000000-0005-0000-0000-0000F7000000}"/>
    <cellStyle name="c_Hist Inputs (2)_Base P&amp;L 2" xfId="261" xr:uid="{00000000-0005-0000-0000-0000F8000000}"/>
    <cellStyle name="c_Hist Inputs (2)_Capex" xfId="262" xr:uid="{00000000-0005-0000-0000-0000F9000000}"/>
    <cellStyle name="c_Hist Inputs (2)_Capex 2" xfId="263" xr:uid="{00000000-0005-0000-0000-0000FA000000}"/>
    <cellStyle name="c_Hist Inputs (2)_China as on Dec 31 2008" xfId="264" xr:uid="{00000000-0005-0000-0000-0000FB000000}"/>
    <cellStyle name="c_Hist Inputs (2)_China as on Dec 31 2008 2" xfId="265" xr:uid="{00000000-0005-0000-0000-0000FC000000}"/>
    <cellStyle name="c_Hist Inputs (2)_Customer Details" xfId="266" xr:uid="{00000000-0005-0000-0000-0000FD000000}"/>
    <cellStyle name="c_Hist Inputs (2)_Customer Details 2" xfId="267" xr:uid="{00000000-0005-0000-0000-0000FE000000}"/>
    <cellStyle name="c_Hist Inputs (2)_Eco Metrics" xfId="268" xr:uid="{00000000-0005-0000-0000-0000FF000000}"/>
    <cellStyle name="c_Hist Inputs (2)_Eco Metrics 2" xfId="269" xr:uid="{00000000-0005-0000-0000-000000010000}"/>
    <cellStyle name="c_Hist Inputs (2)_GC001-China-Aug06" xfId="270" xr:uid="{00000000-0005-0000-0000-000001010000}"/>
    <cellStyle name="c_Hist Inputs (2)_GC001-China-Aug06 2" xfId="271" xr:uid="{00000000-0005-0000-0000-000002010000}"/>
    <cellStyle name="c_Hist Inputs (2)_GC001-China-July06" xfId="272" xr:uid="{00000000-0005-0000-0000-000003010000}"/>
    <cellStyle name="c_Hist Inputs (2)_GC001-China-July06 2" xfId="273" xr:uid="{00000000-0005-0000-0000-000004010000}"/>
    <cellStyle name="c_Hist Inputs (2)_GC001-China-Oct06" xfId="274" xr:uid="{00000000-0005-0000-0000-000005010000}"/>
    <cellStyle name="c_Hist Inputs (2)_GC001-China-Oct06 2" xfId="275" xr:uid="{00000000-0005-0000-0000-000006010000}"/>
    <cellStyle name="c_Hist Inputs (2)_Pipeline" xfId="276" xr:uid="{00000000-0005-0000-0000-000007010000}"/>
    <cellStyle name="c_Hist Inputs (2)_Pipeline 2" xfId="277" xr:uid="{00000000-0005-0000-0000-000008010000}"/>
    <cellStyle name="c_Hist Inputs (2)_Pullbacks" xfId="278" xr:uid="{00000000-0005-0000-0000-000009010000}"/>
    <cellStyle name="c_Hist Inputs (2)_Pullbacks 2" xfId="279" xr:uid="{00000000-0005-0000-0000-00000A010000}"/>
    <cellStyle name="c_LBO Summary" xfId="280" xr:uid="{00000000-0005-0000-0000-00000B010000}"/>
    <cellStyle name="c_LBO Summary_Aing report" xfId="281" xr:uid="{00000000-0005-0000-0000-00000C010000}"/>
    <cellStyle name="c_LBO Summary_Aing report 2" xfId="282" xr:uid="{00000000-0005-0000-0000-00000D010000}"/>
    <cellStyle name="c_LBO Summary_AR" xfId="283" xr:uid="{00000000-0005-0000-0000-00000E010000}"/>
    <cellStyle name="c_LBO Summary_AR 2" xfId="284" xr:uid="{00000000-0005-0000-0000-00000F010000}"/>
    <cellStyle name="c_LBO Summary_Base HC" xfId="285" xr:uid="{00000000-0005-0000-0000-000010010000}"/>
    <cellStyle name="c_LBO Summary_Base HC 2" xfId="286" xr:uid="{00000000-0005-0000-0000-000011010000}"/>
    <cellStyle name="c_LBO Summary_Base P&amp;L" xfId="287" xr:uid="{00000000-0005-0000-0000-000012010000}"/>
    <cellStyle name="c_LBO Summary_Base P&amp;L 2" xfId="288" xr:uid="{00000000-0005-0000-0000-000013010000}"/>
    <cellStyle name="c_LBO Summary_Capex" xfId="289" xr:uid="{00000000-0005-0000-0000-000014010000}"/>
    <cellStyle name="c_LBO Summary_Capex 2" xfId="290" xr:uid="{00000000-0005-0000-0000-000015010000}"/>
    <cellStyle name="c_LBO Summary_China as on Dec 31 2008" xfId="291" xr:uid="{00000000-0005-0000-0000-000016010000}"/>
    <cellStyle name="c_LBO Summary_China as on Dec 31 2008 2" xfId="292" xr:uid="{00000000-0005-0000-0000-000017010000}"/>
    <cellStyle name="c_LBO Summary_Customer Details" xfId="293" xr:uid="{00000000-0005-0000-0000-000018010000}"/>
    <cellStyle name="c_LBO Summary_Customer Details 2" xfId="294" xr:uid="{00000000-0005-0000-0000-000019010000}"/>
    <cellStyle name="c_LBO Summary_Eco Metrics" xfId="295" xr:uid="{00000000-0005-0000-0000-00001A010000}"/>
    <cellStyle name="c_LBO Summary_Eco Metrics 2" xfId="296" xr:uid="{00000000-0005-0000-0000-00001B010000}"/>
    <cellStyle name="c_LBO Summary_GC001-China-Aug06" xfId="297" xr:uid="{00000000-0005-0000-0000-00001C010000}"/>
    <cellStyle name="c_LBO Summary_GC001-China-Aug06 2" xfId="298" xr:uid="{00000000-0005-0000-0000-00001D010000}"/>
    <cellStyle name="c_LBO Summary_GC001-China-July06" xfId="299" xr:uid="{00000000-0005-0000-0000-00001E010000}"/>
    <cellStyle name="c_LBO Summary_GC001-China-July06 2" xfId="300" xr:uid="{00000000-0005-0000-0000-00001F010000}"/>
    <cellStyle name="c_LBO Summary_GC001-China-Oct06" xfId="301" xr:uid="{00000000-0005-0000-0000-000020010000}"/>
    <cellStyle name="c_LBO Summary_GC001-China-Oct06 2" xfId="302" xr:uid="{00000000-0005-0000-0000-000021010000}"/>
    <cellStyle name="c_LBO Summary_Pipeline" xfId="303" xr:uid="{00000000-0005-0000-0000-000022010000}"/>
    <cellStyle name="c_LBO Summary_Pipeline 2" xfId="304" xr:uid="{00000000-0005-0000-0000-000023010000}"/>
    <cellStyle name="c_LBO Summary_Pullbacks" xfId="305" xr:uid="{00000000-0005-0000-0000-000024010000}"/>
    <cellStyle name="c_LBO Summary_Pullbacks 2" xfId="306" xr:uid="{00000000-0005-0000-0000-000025010000}"/>
    <cellStyle name="c_PFMA Credit (2)" xfId="307" xr:uid="{00000000-0005-0000-0000-000026010000}"/>
    <cellStyle name="c_PFMA Credit (2)_Aing report" xfId="308" xr:uid="{00000000-0005-0000-0000-000027010000}"/>
    <cellStyle name="c_PFMA Credit (2)_Aing report 2" xfId="309" xr:uid="{00000000-0005-0000-0000-000028010000}"/>
    <cellStyle name="c_PFMA Credit (2)_AR" xfId="310" xr:uid="{00000000-0005-0000-0000-000029010000}"/>
    <cellStyle name="c_PFMA Credit (2)_AR 2" xfId="311" xr:uid="{00000000-0005-0000-0000-00002A010000}"/>
    <cellStyle name="c_PFMA Credit (2)_Base HC" xfId="312" xr:uid="{00000000-0005-0000-0000-00002B010000}"/>
    <cellStyle name="c_PFMA Credit (2)_Base HC 2" xfId="313" xr:uid="{00000000-0005-0000-0000-00002C010000}"/>
    <cellStyle name="c_PFMA Credit (2)_Base P&amp;L" xfId="314" xr:uid="{00000000-0005-0000-0000-00002D010000}"/>
    <cellStyle name="c_PFMA Credit (2)_Base P&amp;L 2" xfId="315" xr:uid="{00000000-0005-0000-0000-00002E010000}"/>
    <cellStyle name="c_PFMA Credit (2)_Capex" xfId="316" xr:uid="{00000000-0005-0000-0000-00002F010000}"/>
    <cellStyle name="c_PFMA Credit (2)_Capex 2" xfId="317" xr:uid="{00000000-0005-0000-0000-000030010000}"/>
    <cellStyle name="c_PFMA Credit (2)_China as on Dec 31 2008" xfId="318" xr:uid="{00000000-0005-0000-0000-000031010000}"/>
    <cellStyle name="c_PFMA Credit (2)_China as on Dec 31 2008 2" xfId="319" xr:uid="{00000000-0005-0000-0000-000032010000}"/>
    <cellStyle name="c_PFMA Credit (2)_Customer Details" xfId="320" xr:uid="{00000000-0005-0000-0000-000033010000}"/>
    <cellStyle name="c_PFMA Credit (2)_Customer Details 2" xfId="321" xr:uid="{00000000-0005-0000-0000-000034010000}"/>
    <cellStyle name="c_PFMA Credit (2)_Eco Metrics" xfId="322" xr:uid="{00000000-0005-0000-0000-000035010000}"/>
    <cellStyle name="c_PFMA Credit (2)_Eco Metrics 2" xfId="323" xr:uid="{00000000-0005-0000-0000-000036010000}"/>
    <cellStyle name="c_PFMA Credit (2)_GC001-China-Aug06" xfId="324" xr:uid="{00000000-0005-0000-0000-000037010000}"/>
    <cellStyle name="c_PFMA Credit (2)_GC001-China-Aug06 2" xfId="325" xr:uid="{00000000-0005-0000-0000-000038010000}"/>
    <cellStyle name="c_PFMA Credit (2)_GC001-China-July06" xfId="326" xr:uid="{00000000-0005-0000-0000-000039010000}"/>
    <cellStyle name="c_PFMA Credit (2)_GC001-China-July06 2" xfId="327" xr:uid="{00000000-0005-0000-0000-00003A010000}"/>
    <cellStyle name="c_PFMA Credit (2)_GC001-China-Oct06" xfId="328" xr:uid="{00000000-0005-0000-0000-00003B010000}"/>
    <cellStyle name="c_PFMA Credit (2)_GC001-China-Oct06 2" xfId="329" xr:uid="{00000000-0005-0000-0000-00003C010000}"/>
    <cellStyle name="c_PFMA Credit (2)_Pipeline" xfId="330" xr:uid="{00000000-0005-0000-0000-00003D010000}"/>
    <cellStyle name="c_PFMA Credit (2)_Pipeline 2" xfId="331" xr:uid="{00000000-0005-0000-0000-00003E010000}"/>
    <cellStyle name="c_PFMA Credit (2)_Pullbacks" xfId="332" xr:uid="{00000000-0005-0000-0000-00003F010000}"/>
    <cellStyle name="c_PFMA Credit (2)_Pullbacks 2" xfId="333" xr:uid="{00000000-0005-0000-0000-000040010000}"/>
    <cellStyle name="c_Pipeline" xfId="334" xr:uid="{00000000-0005-0000-0000-000041010000}"/>
    <cellStyle name="c_Pipeline 2" xfId="335" xr:uid="{00000000-0005-0000-0000-000042010000}"/>
    <cellStyle name="c_Pullbacks" xfId="336" xr:uid="{00000000-0005-0000-0000-000043010000}"/>
    <cellStyle name="c_Pullbacks 2" xfId="337" xr:uid="{00000000-0005-0000-0000-000044010000}"/>
    <cellStyle name="c_Schedules" xfId="338" xr:uid="{00000000-0005-0000-0000-000045010000}"/>
    <cellStyle name="c_Schedules_Aing report" xfId="339" xr:uid="{00000000-0005-0000-0000-000046010000}"/>
    <cellStyle name="c_Schedules_Aing report 2" xfId="340" xr:uid="{00000000-0005-0000-0000-000047010000}"/>
    <cellStyle name="c_Schedules_AR" xfId="341" xr:uid="{00000000-0005-0000-0000-000048010000}"/>
    <cellStyle name="c_Schedules_AR 2" xfId="342" xr:uid="{00000000-0005-0000-0000-000049010000}"/>
    <cellStyle name="c_Schedules_Base HC" xfId="343" xr:uid="{00000000-0005-0000-0000-00004A010000}"/>
    <cellStyle name="c_Schedules_Base HC 2" xfId="344" xr:uid="{00000000-0005-0000-0000-00004B010000}"/>
    <cellStyle name="c_Schedules_Base P&amp;L" xfId="345" xr:uid="{00000000-0005-0000-0000-00004C010000}"/>
    <cellStyle name="c_Schedules_Base P&amp;L 2" xfId="346" xr:uid="{00000000-0005-0000-0000-00004D010000}"/>
    <cellStyle name="c_Schedules_Capex" xfId="347" xr:uid="{00000000-0005-0000-0000-00004E010000}"/>
    <cellStyle name="c_Schedules_Capex 2" xfId="348" xr:uid="{00000000-0005-0000-0000-00004F010000}"/>
    <cellStyle name="c_Schedules_China as on Dec 31 2008" xfId="349" xr:uid="{00000000-0005-0000-0000-000050010000}"/>
    <cellStyle name="c_Schedules_China as on Dec 31 2008 2" xfId="350" xr:uid="{00000000-0005-0000-0000-000051010000}"/>
    <cellStyle name="c_Schedules_Customer Details" xfId="351" xr:uid="{00000000-0005-0000-0000-000052010000}"/>
    <cellStyle name="c_Schedules_Customer Details 2" xfId="352" xr:uid="{00000000-0005-0000-0000-000053010000}"/>
    <cellStyle name="c_Schedules_Eco Metrics" xfId="353" xr:uid="{00000000-0005-0000-0000-000054010000}"/>
    <cellStyle name="c_Schedules_Eco Metrics 2" xfId="354" xr:uid="{00000000-0005-0000-0000-000055010000}"/>
    <cellStyle name="c_Schedules_GC001-China-Aug06" xfId="355" xr:uid="{00000000-0005-0000-0000-000056010000}"/>
    <cellStyle name="c_Schedules_GC001-China-Aug06 2" xfId="356" xr:uid="{00000000-0005-0000-0000-000057010000}"/>
    <cellStyle name="c_Schedules_GC001-China-July06" xfId="357" xr:uid="{00000000-0005-0000-0000-000058010000}"/>
    <cellStyle name="c_Schedules_GC001-China-July06 2" xfId="358" xr:uid="{00000000-0005-0000-0000-000059010000}"/>
    <cellStyle name="c_Schedules_GC001-China-Oct06" xfId="359" xr:uid="{00000000-0005-0000-0000-00005A010000}"/>
    <cellStyle name="c_Schedules_GC001-China-Oct06 2" xfId="360" xr:uid="{00000000-0005-0000-0000-00005B010000}"/>
    <cellStyle name="c_Schedules_Pipeline" xfId="361" xr:uid="{00000000-0005-0000-0000-00005C010000}"/>
    <cellStyle name="c_Schedules_Pipeline 2" xfId="362" xr:uid="{00000000-0005-0000-0000-00005D010000}"/>
    <cellStyle name="c_Schedules_Pullbacks" xfId="363" xr:uid="{00000000-0005-0000-0000-00005E010000}"/>
    <cellStyle name="c_Schedules_Pullbacks 2" xfId="364" xr:uid="{00000000-0005-0000-0000-00005F010000}"/>
    <cellStyle name="c_Trans Assump (2)" xfId="365" xr:uid="{00000000-0005-0000-0000-000060010000}"/>
    <cellStyle name="c_Trans Assump (2)_Aing report" xfId="366" xr:uid="{00000000-0005-0000-0000-000061010000}"/>
    <cellStyle name="c_Trans Assump (2)_Aing report 2" xfId="367" xr:uid="{00000000-0005-0000-0000-000062010000}"/>
    <cellStyle name="c_Trans Assump (2)_AR" xfId="368" xr:uid="{00000000-0005-0000-0000-000063010000}"/>
    <cellStyle name="c_Trans Assump (2)_AR 2" xfId="369" xr:uid="{00000000-0005-0000-0000-000064010000}"/>
    <cellStyle name="c_Trans Assump (2)_Base HC" xfId="370" xr:uid="{00000000-0005-0000-0000-000065010000}"/>
    <cellStyle name="c_Trans Assump (2)_Base HC 2" xfId="371" xr:uid="{00000000-0005-0000-0000-000066010000}"/>
    <cellStyle name="c_Trans Assump (2)_Base P&amp;L" xfId="372" xr:uid="{00000000-0005-0000-0000-000067010000}"/>
    <cellStyle name="c_Trans Assump (2)_Base P&amp;L 2" xfId="373" xr:uid="{00000000-0005-0000-0000-000068010000}"/>
    <cellStyle name="c_Trans Assump (2)_Capex" xfId="374" xr:uid="{00000000-0005-0000-0000-000069010000}"/>
    <cellStyle name="c_Trans Assump (2)_Capex 2" xfId="375" xr:uid="{00000000-0005-0000-0000-00006A010000}"/>
    <cellStyle name="c_Trans Assump (2)_China as on Dec 31 2008" xfId="376" xr:uid="{00000000-0005-0000-0000-00006B010000}"/>
    <cellStyle name="c_Trans Assump (2)_China as on Dec 31 2008 2" xfId="377" xr:uid="{00000000-0005-0000-0000-00006C010000}"/>
    <cellStyle name="c_Trans Assump (2)_Customer Details" xfId="378" xr:uid="{00000000-0005-0000-0000-00006D010000}"/>
    <cellStyle name="c_Trans Assump (2)_Customer Details 2" xfId="379" xr:uid="{00000000-0005-0000-0000-00006E010000}"/>
    <cellStyle name="c_Trans Assump (2)_Eco Metrics" xfId="380" xr:uid="{00000000-0005-0000-0000-00006F010000}"/>
    <cellStyle name="c_Trans Assump (2)_Eco Metrics 2" xfId="381" xr:uid="{00000000-0005-0000-0000-000070010000}"/>
    <cellStyle name="c_Trans Assump (2)_GC001-China-Aug06" xfId="382" xr:uid="{00000000-0005-0000-0000-000071010000}"/>
    <cellStyle name="c_Trans Assump (2)_GC001-China-Aug06 2" xfId="383" xr:uid="{00000000-0005-0000-0000-000072010000}"/>
    <cellStyle name="c_Trans Assump (2)_GC001-China-July06" xfId="384" xr:uid="{00000000-0005-0000-0000-000073010000}"/>
    <cellStyle name="c_Trans Assump (2)_GC001-China-July06 2" xfId="385" xr:uid="{00000000-0005-0000-0000-000074010000}"/>
    <cellStyle name="c_Trans Assump (2)_GC001-China-Oct06" xfId="386" xr:uid="{00000000-0005-0000-0000-000075010000}"/>
    <cellStyle name="c_Trans Assump (2)_GC001-China-Oct06 2" xfId="387" xr:uid="{00000000-0005-0000-0000-000076010000}"/>
    <cellStyle name="c_Trans Assump (2)_Pipeline" xfId="388" xr:uid="{00000000-0005-0000-0000-000077010000}"/>
    <cellStyle name="c_Trans Assump (2)_Pipeline 2" xfId="389" xr:uid="{00000000-0005-0000-0000-000078010000}"/>
    <cellStyle name="c_Trans Assump (2)_Pullbacks" xfId="390" xr:uid="{00000000-0005-0000-0000-000079010000}"/>
    <cellStyle name="c_Trans Assump (2)_Pullbacks 2" xfId="391" xr:uid="{00000000-0005-0000-0000-00007A010000}"/>
    <cellStyle name="c_Unit Price Sen. (2)" xfId="392" xr:uid="{00000000-0005-0000-0000-00007B010000}"/>
    <cellStyle name="c_Unit Price Sen. (2)_Aing report" xfId="393" xr:uid="{00000000-0005-0000-0000-00007C010000}"/>
    <cellStyle name="c_Unit Price Sen. (2)_Aing report 2" xfId="394" xr:uid="{00000000-0005-0000-0000-00007D010000}"/>
    <cellStyle name="c_Unit Price Sen. (2)_AR" xfId="395" xr:uid="{00000000-0005-0000-0000-00007E010000}"/>
    <cellStyle name="c_Unit Price Sen. (2)_AR 2" xfId="396" xr:uid="{00000000-0005-0000-0000-00007F010000}"/>
    <cellStyle name="c_Unit Price Sen. (2)_Base HC" xfId="397" xr:uid="{00000000-0005-0000-0000-000080010000}"/>
    <cellStyle name="c_Unit Price Sen. (2)_Base HC 2" xfId="398" xr:uid="{00000000-0005-0000-0000-000081010000}"/>
    <cellStyle name="c_Unit Price Sen. (2)_Base P&amp;L" xfId="399" xr:uid="{00000000-0005-0000-0000-000082010000}"/>
    <cellStyle name="c_Unit Price Sen. (2)_Base P&amp;L 2" xfId="400" xr:uid="{00000000-0005-0000-0000-000083010000}"/>
    <cellStyle name="c_Unit Price Sen. (2)_Capex" xfId="401" xr:uid="{00000000-0005-0000-0000-000084010000}"/>
    <cellStyle name="c_Unit Price Sen. (2)_Capex 2" xfId="402" xr:uid="{00000000-0005-0000-0000-000085010000}"/>
    <cellStyle name="c_Unit Price Sen. (2)_China as on Dec 31 2008" xfId="403" xr:uid="{00000000-0005-0000-0000-000086010000}"/>
    <cellStyle name="c_Unit Price Sen. (2)_China as on Dec 31 2008 2" xfId="404" xr:uid="{00000000-0005-0000-0000-000087010000}"/>
    <cellStyle name="c_Unit Price Sen. (2)_Customer Details" xfId="405" xr:uid="{00000000-0005-0000-0000-000088010000}"/>
    <cellStyle name="c_Unit Price Sen. (2)_Customer Details 2" xfId="406" xr:uid="{00000000-0005-0000-0000-000089010000}"/>
    <cellStyle name="c_Unit Price Sen. (2)_Eco Metrics" xfId="407" xr:uid="{00000000-0005-0000-0000-00008A010000}"/>
    <cellStyle name="c_Unit Price Sen. (2)_Eco Metrics 2" xfId="408" xr:uid="{00000000-0005-0000-0000-00008B010000}"/>
    <cellStyle name="c_Unit Price Sen. (2)_GC001-China-Aug06" xfId="409" xr:uid="{00000000-0005-0000-0000-00008C010000}"/>
    <cellStyle name="c_Unit Price Sen. (2)_GC001-China-Aug06 2" xfId="410" xr:uid="{00000000-0005-0000-0000-00008D010000}"/>
    <cellStyle name="c_Unit Price Sen. (2)_GC001-China-July06" xfId="411" xr:uid="{00000000-0005-0000-0000-00008E010000}"/>
    <cellStyle name="c_Unit Price Sen. (2)_GC001-China-July06 2" xfId="412" xr:uid="{00000000-0005-0000-0000-00008F010000}"/>
    <cellStyle name="c_Unit Price Sen. (2)_GC001-China-Oct06" xfId="413" xr:uid="{00000000-0005-0000-0000-000090010000}"/>
    <cellStyle name="c_Unit Price Sen. (2)_GC001-China-Oct06 2" xfId="414" xr:uid="{00000000-0005-0000-0000-000091010000}"/>
    <cellStyle name="c_Unit Price Sen. (2)_Pipeline" xfId="415" xr:uid="{00000000-0005-0000-0000-000092010000}"/>
    <cellStyle name="c_Unit Price Sen. (2)_Pipeline 2" xfId="416" xr:uid="{00000000-0005-0000-0000-000093010000}"/>
    <cellStyle name="c_Unit Price Sen. (2)_Pullbacks" xfId="417" xr:uid="{00000000-0005-0000-0000-000094010000}"/>
    <cellStyle name="c_Unit Price Sen. (2)_Pullbacks 2" xfId="418" xr:uid="{00000000-0005-0000-0000-000095010000}"/>
    <cellStyle name="calc" xfId="419" xr:uid="{00000000-0005-0000-0000-000096010000}"/>
    <cellStyle name="Calc Currency (0)" xfId="420" xr:uid="{00000000-0005-0000-0000-000097010000}"/>
    <cellStyle name="Calc Currency (0) 2" xfId="421" xr:uid="{00000000-0005-0000-0000-000098010000}"/>
    <cellStyle name="Calc Currency (0) 2 2" xfId="422" xr:uid="{00000000-0005-0000-0000-000099010000}"/>
    <cellStyle name="Calc Currency (0) 3" xfId="423" xr:uid="{00000000-0005-0000-0000-00009A010000}"/>
    <cellStyle name="Calc Currency (0) 4" xfId="424" xr:uid="{00000000-0005-0000-0000-00009B010000}"/>
    <cellStyle name="calculated" xfId="425" xr:uid="{00000000-0005-0000-0000-00009C010000}"/>
    <cellStyle name="Comma" xfId="2917" builtinId="3"/>
    <cellStyle name="Comma 10" xfId="426" xr:uid="{00000000-0005-0000-0000-00009E010000}"/>
    <cellStyle name="Comma 10 10" xfId="427" xr:uid="{00000000-0005-0000-0000-00009F010000}"/>
    <cellStyle name="Comma 10 2" xfId="428" xr:uid="{00000000-0005-0000-0000-0000A0010000}"/>
    <cellStyle name="Comma 10 3" xfId="429" xr:uid="{00000000-0005-0000-0000-0000A1010000}"/>
    <cellStyle name="Comma 104" xfId="430" xr:uid="{00000000-0005-0000-0000-0000A2010000}"/>
    <cellStyle name="Comma 104 2" xfId="431" xr:uid="{00000000-0005-0000-0000-0000A3010000}"/>
    <cellStyle name="Comma 11" xfId="432" xr:uid="{00000000-0005-0000-0000-0000A4010000}"/>
    <cellStyle name="Comma 11 2" xfId="433" xr:uid="{00000000-0005-0000-0000-0000A5010000}"/>
    <cellStyle name="Comma 11 3" xfId="434" xr:uid="{00000000-0005-0000-0000-0000A6010000}"/>
    <cellStyle name="Comma 12" xfId="435" xr:uid="{00000000-0005-0000-0000-0000A7010000}"/>
    <cellStyle name="Comma 15" xfId="436" xr:uid="{00000000-0005-0000-0000-0000A8010000}"/>
    <cellStyle name="Comma 15 2 2" xfId="437" xr:uid="{00000000-0005-0000-0000-0000A9010000}"/>
    <cellStyle name="Comma 169" xfId="438" xr:uid="{00000000-0005-0000-0000-0000AA010000}"/>
    <cellStyle name="Comma 2" xfId="5" xr:uid="{00000000-0005-0000-0000-0000AB010000}"/>
    <cellStyle name="Comma 2 10" xfId="439" xr:uid="{00000000-0005-0000-0000-0000AC010000}"/>
    <cellStyle name="Comma 2 2 10" xfId="440" xr:uid="{00000000-0005-0000-0000-0000AD010000}"/>
    <cellStyle name="Comma 2 8" xfId="441" xr:uid="{00000000-0005-0000-0000-0000AE010000}"/>
    <cellStyle name="Comma 2 9" xfId="442" xr:uid="{00000000-0005-0000-0000-0000AF010000}"/>
    <cellStyle name="Comma 2 93" xfId="443" xr:uid="{00000000-0005-0000-0000-0000B0010000}"/>
    <cellStyle name="Comma 3" xfId="444" xr:uid="{00000000-0005-0000-0000-0000B1010000}"/>
    <cellStyle name="Comma 3 2" xfId="445" xr:uid="{00000000-0005-0000-0000-0000B2010000}"/>
    <cellStyle name="Comma 3 2 2" xfId="446" xr:uid="{00000000-0005-0000-0000-0000B3010000}"/>
    <cellStyle name="Comma 3 2 3" xfId="447" xr:uid="{00000000-0005-0000-0000-0000B4010000}"/>
    <cellStyle name="Comma 3 2 4" xfId="448" xr:uid="{00000000-0005-0000-0000-0000B5010000}"/>
    <cellStyle name="Comma 4" xfId="449" xr:uid="{00000000-0005-0000-0000-0000B6010000}"/>
    <cellStyle name="Comma 4 2" xfId="450" xr:uid="{00000000-0005-0000-0000-0000B7010000}"/>
    <cellStyle name="Comma 4 6" xfId="451" xr:uid="{00000000-0005-0000-0000-0000B8010000}"/>
    <cellStyle name="Comma 48" xfId="452" xr:uid="{00000000-0005-0000-0000-0000B9010000}"/>
    <cellStyle name="Comma 48 2 2" xfId="453" xr:uid="{00000000-0005-0000-0000-0000BA010000}"/>
    <cellStyle name="Comma 5" xfId="454" xr:uid="{00000000-0005-0000-0000-0000BB010000}"/>
    <cellStyle name="Comma 5 2" xfId="455" xr:uid="{00000000-0005-0000-0000-0000BC010000}"/>
    <cellStyle name="Comma 51" xfId="456" xr:uid="{00000000-0005-0000-0000-0000BD010000}"/>
    <cellStyle name="Comma 54" xfId="457" xr:uid="{00000000-0005-0000-0000-0000BE010000}"/>
    <cellStyle name="Comma 54 3" xfId="458" xr:uid="{00000000-0005-0000-0000-0000BF010000}"/>
    <cellStyle name="Comma 6" xfId="459" xr:uid="{00000000-0005-0000-0000-0000C0010000}"/>
    <cellStyle name="Comma 6 2" xfId="460" xr:uid="{00000000-0005-0000-0000-0000C1010000}"/>
    <cellStyle name="Comma 7" xfId="461" xr:uid="{00000000-0005-0000-0000-0000C2010000}"/>
    <cellStyle name="Comma 7 2 2" xfId="462" xr:uid="{00000000-0005-0000-0000-0000C3010000}"/>
    <cellStyle name="Comma 76" xfId="463" xr:uid="{00000000-0005-0000-0000-0000C4010000}"/>
    <cellStyle name="Comma 77" xfId="464" xr:uid="{00000000-0005-0000-0000-0000C5010000}"/>
    <cellStyle name="Comma 8" xfId="465" xr:uid="{00000000-0005-0000-0000-0000C6010000}"/>
    <cellStyle name="Comma 8 2" xfId="466" xr:uid="{00000000-0005-0000-0000-0000C7010000}"/>
    <cellStyle name="Comma 8 3" xfId="467" xr:uid="{00000000-0005-0000-0000-0000C8010000}"/>
    <cellStyle name="Comma 9" xfId="468" xr:uid="{00000000-0005-0000-0000-0000C9010000}"/>
    <cellStyle name="Comma0" xfId="469" xr:uid="{00000000-0005-0000-0000-0000CA010000}"/>
    <cellStyle name="Comma0 - Style2" xfId="470" xr:uid="{00000000-0005-0000-0000-0000CB010000}"/>
    <cellStyle name="Comma0 - Style3" xfId="471" xr:uid="{00000000-0005-0000-0000-0000CC010000}"/>
    <cellStyle name="Comma0 - Style4" xfId="472" xr:uid="{00000000-0005-0000-0000-0000CD010000}"/>
    <cellStyle name="Comma0 - Style5" xfId="473" xr:uid="{00000000-0005-0000-0000-0000CE010000}"/>
    <cellStyle name="Comma0 - Style6" xfId="474" xr:uid="{00000000-0005-0000-0000-0000CF010000}"/>
    <cellStyle name="Comma0 - Style7" xfId="475" xr:uid="{00000000-0005-0000-0000-0000D0010000}"/>
    <cellStyle name="Comma1 - Style1" xfId="476" xr:uid="{00000000-0005-0000-0000-0000D1010000}"/>
    <cellStyle name="comma2" xfId="477" xr:uid="{00000000-0005-0000-0000-0000D2010000}"/>
    <cellStyle name="Copied" xfId="478" xr:uid="{00000000-0005-0000-0000-0000D3010000}"/>
    <cellStyle name="Curren - Style2" xfId="479" xr:uid="{00000000-0005-0000-0000-0000D4010000}"/>
    <cellStyle name="Curren - Style4" xfId="480" xr:uid="{00000000-0005-0000-0000-0000D5010000}"/>
    <cellStyle name="Curren - Style5" xfId="481" xr:uid="{00000000-0005-0000-0000-0000D6010000}"/>
    <cellStyle name="Curren - Style6" xfId="482" xr:uid="{00000000-0005-0000-0000-0000D7010000}"/>
    <cellStyle name="Curren - Style8" xfId="483" xr:uid="{00000000-0005-0000-0000-0000D8010000}"/>
    <cellStyle name="Currency [0.00]" xfId="484" xr:uid="{00000000-0005-0000-0000-0000D9010000}"/>
    <cellStyle name="Currency 2" xfId="485" xr:uid="{00000000-0005-0000-0000-0000DA010000}"/>
    <cellStyle name="Currency 2 2" xfId="486" xr:uid="{00000000-0005-0000-0000-0000DB010000}"/>
    <cellStyle name="Currency 2 5 2" xfId="487" xr:uid="{00000000-0005-0000-0000-0000DC010000}"/>
    <cellStyle name="Currency 23 2" xfId="488" xr:uid="{00000000-0005-0000-0000-0000DD010000}"/>
    <cellStyle name="Currency 3" xfId="489" xr:uid="{00000000-0005-0000-0000-0000DE010000}"/>
    <cellStyle name="Currency 3 13 18" xfId="490" xr:uid="{00000000-0005-0000-0000-0000DF010000}"/>
    <cellStyle name="Currency0" xfId="491" xr:uid="{00000000-0005-0000-0000-0000E0010000}"/>
    <cellStyle name="d_yield" xfId="492" xr:uid="{00000000-0005-0000-0000-0000E1010000}"/>
    <cellStyle name="d_yield_Sheet1" xfId="493" xr:uid="{00000000-0005-0000-0000-0000E2010000}"/>
    <cellStyle name="Dash" xfId="494" xr:uid="{00000000-0005-0000-0000-0000E3010000}"/>
    <cellStyle name="Dash 2" xfId="495" xr:uid="{00000000-0005-0000-0000-0000E4010000}"/>
    <cellStyle name="data" xfId="496" xr:uid="{00000000-0005-0000-0000-0000E5010000}"/>
    <cellStyle name="Date" xfId="497" xr:uid="{00000000-0005-0000-0000-0000E6010000}"/>
    <cellStyle name="Date - Style1" xfId="498" xr:uid="{00000000-0005-0000-0000-0000E7010000}"/>
    <cellStyle name="Date - Style2" xfId="499" xr:uid="{00000000-0005-0000-0000-0000E8010000}"/>
    <cellStyle name="Date - Style3" xfId="500" xr:uid="{00000000-0005-0000-0000-0000E9010000}"/>
    <cellStyle name="Date - Style4" xfId="501" xr:uid="{00000000-0005-0000-0000-0000EA010000}"/>
    <cellStyle name="Date - Style5" xfId="502" xr:uid="{00000000-0005-0000-0000-0000EB010000}"/>
    <cellStyle name="date_Genpact International Derivatives_March 08" xfId="503" xr:uid="{00000000-0005-0000-0000-0000EC010000}"/>
    <cellStyle name="datetime" xfId="504" xr:uid="{00000000-0005-0000-0000-0000ED010000}"/>
    <cellStyle name="DE-SELECT" xfId="505" xr:uid="{00000000-0005-0000-0000-0000EE010000}"/>
    <cellStyle name="Dezimal__Utopia Index Index und Guidance (Deutsch)" xfId="506" xr:uid="{00000000-0005-0000-0000-0000EF010000}"/>
    <cellStyle name="Entered" xfId="507" xr:uid="{00000000-0005-0000-0000-0000F0010000}"/>
    <cellStyle name="eps" xfId="508" xr:uid="{00000000-0005-0000-0000-0000F1010000}"/>
    <cellStyle name="eps$" xfId="509" xr:uid="{00000000-0005-0000-0000-0000F2010000}"/>
    <cellStyle name="eps$A" xfId="510" xr:uid="{00000000-0005-0000-0000-0000F3010000}"/>
    <cellStyle name="eps$E" xfId="511" xr:uid="{00000000-0005-0000-0000-0000F4010000}"/>
    <cellStyle name="eps_2nd Quarter" xfId="512" xr:uid="{00000000-0005-0000-0000-0000F5010000}"/>
    <cellStyle name="epsA" xfId="513" xr:uid="{00000000-0005-0000-0000-0000F6010000}"/>
    <cellStyle name="epsE" xfId="514" xr:uid="{00000000-0005-0000-0000-0000F7010000}"/>
    <cellStyle name="Euro" xfId="515" xr:uid="{00000000-0005-0000-0000-0000F8010000}"/>
    <cellStyle name="Fixed" xfId="516" xr:uid="{00000000-0005-0000-0000-0000F9010000}"/>
    <cellStyle name="Fixed3 - Style3" xfId="517" xr:uid="{00000000-0005-0000-0000-0000FA010000}"/>
    <cellStyle name="Fixed4 - Style4" xfId="518" xr:uid="{00000000-0005-0000-0000-0000FB010000}"/>
    <cellStyle name="FOOTER - Style1" xfId="519" xr:uid="{00000000-0005-0000-0000-0000FC010000}"/>
    <cellStyle name="fy_eps$" xfId="520" xr:uid="{00000000-0005-0000-0000-0000FD010000}"/>
    <cellStyle name="g_rate" xfId="521" xr:uid="{00000000-0005-0000-0000-0000FE010000}"/>
    <cellStyle name="g_rate_Sheet1" xfId="522" xr:uid="{00000000-0005-0000-0000-0000FF010000}"/>
    <cellStyle name="GAR" xfId="523" xr:uid="{00000000-0005-0000-0000-000000020000}"/>
    <cellStyle name="Good 2" xfId="524" xr:uid="{00000000-0005-0000-0000-000001020000}"/>
    <cellStyle name="Good 2 2" xfId="525" xr:uid="{00000000-0005-0000-0000-000002020000}"/>
    <cellStyle name="Grey" xfId="526" xr:uid="{00000000-0005-0000-0000-000003020000}"/>
    <cellStyle name="Grey 2" xfId="527" xr:uid="{00000000-0005-0000-0000-000004020000}"/>
    <cellStyle name="Header" xfId="528" xr:uid="{00000000-0005-0000-0000-000005020000}"/>
    <cellStyle name="Header1" xfId="529" xr:uid="{00000000-0005-0000-0000-000006020000}"/>
    <cellStyle name="Header2" xfId="530" xr:uid="{00000000-0005-0000-0000-000007020000}"/>
    <cellStyle name="Headin - Style6" xfId="531" xr:uid="{00000000-0005-0000-0000-000008020000}"/>
    <cellStyle name="Hi Lite" xfId="532" xr:uid="{00000000-0005-0000-0000-000009020000}"/>
    <cellStyle name="HiLite" xfId="533" xr:uid="{00000000-0005-0000-0000-00000A020000}"/>
    <cellStyle name="Hyperlink" xfId="2" builtinId="8"/>
    <cellStyle name="Hyperlink 2" xfId="534" xr:uid="{00000000-0005-0000-0000-00000C020000}"/>
    <cellStyle name="Hyperlink 3 2" xfId="535" xr:uid="{00000000-0005-0000-0000-00000D020000}"/>
    <cellStyle name="Hyperlink 6" xfId="536" xr:uid="{00000000-0005-0000-0000-00000E020000}"/>
    <cellStyle name="Input [yellow]" xfId="537" xr:uid="{00000000-0005-0000-0000-00000F020000}"/>
    <cellStyle name="Input [yellow] 2" xfId="538" xr:uid="{00000000-0005-0000-0000-000010020000}"/>
    <cellStyle name="InputBlueFont" xfId="539" xr:uid="{00000000-0005-0000-0000-000011020000}"/>
    <cellStyle name="KPMG Heading 1" xfId="540" xr:uid="{00000000-0005-0000-0000-000012020000}"/>
    <cellStyle name="KPMG Heading 2" xfId="541" xr:uid="{00000000-0005-0000-0000-000013020000}"/>
    <cellStyle name="KPMG Heading 3" xfId="542" xr:uid="{00000000-0005-0000-0000-000014020000}"/>
    <cellStyle name="KPMG Heading 4" xfId="543" xr:uid="{00000000-0005-0000-0000-000015020000}"/>
    <cellStyle name="KPMG Normal" xfId="544" xr:uid="{00000000-0005-0000-0000-000016020000}"/>
    <cellStyle name="KPMG Normal Text" xfId="545" xr:uid="{00000000-0005-0000-0000-000017020000}"/>
    <cellStyle name="label" xfId="546" xr:uid="{00000000-0005-0000-0000-000018020000}"/>
    <cellStyle name="Line Item" xfId="547" xr:uid="{00000000-0005-0000-0000-000019020000}"/>
    <cellStyle name="LOCKED" xfId="548" xr:uid="{00000000-0005-0000-0000-00001A020000}"/>
    <cellStyle name="m" xfId="549" xr:uid="{00000000-0005-0000-0000-00001B020000}"/>
    <cellStyle name="m$" xfId="550" xr:uid="{00000000-0005-0000-0000-00001C020000}"/>
    <cellStyle name="main_input" xfId="551" xr:uid="{00000000-0005-0000-0000-00001D020000}"/>
    <cellStyle name="Map Labels" xfId="552" xr:uid="{00000000-0005-0000-0000-00001E020000}"/>
    <cellStyle name="Map Labels 2" xfId="553" xr:uid="{00000000-0005-0000-0000-00001F020000}"/>
    <cellStyle name="Map Legend" xfId="554" xr:uid="{00000000-0005-0000-0000-000020020000}"/>
    <cellStyle name="Map Legend 2" xfId="555" xr:uid="{00000000-0005-0000-0000-000021020000}"/>
    <cellStyle name="Map Title" xfId="556" xr:uid="{00000000-0005-0000-0000-000022020000}"/>
    <cellStyle name="mm" xfId="557" xr:uid="{00000000-0005-0000-0000-000023020000}"/>
    <cellStyle name="Next holiday" xfId="558" xr:uid="{00000000-0005-0000-0000-000024020000}"/>
    <cellStyle name="no dec" xfId="559" xr:uid="{00000000-0005-0000-0000-000025020000}"/>
    <cellStyle name="Nor}al" xfId="560" xr:uid="{00000000-0005-0000-0000-000026020000}"/>
    <cellStyle name="Nor}al 2" xfId="561" xr:uid="{00000000-0005-0000-0000-000027020000}"/>
    <cellStyle name="Nor}al 2 2" xfId="562" xr:uid="{00000000-0005-0000-0000-000028020000}"/>
    <cellStyle name="Nor}al 3" xfId="563" xr:uid="{00000000-0005-0000-0000-000029020000}"/>
    <cellStyle name="Norm੎੎" xfId="564" xr:uid="{00000000-0005-0000-0000-00002A020000}"/>
    <cellStyle name="Normal" xfId="0" builtinId="0"/>
    <cellStyle name="Normal - Style1" xfId="565" xr:uid="{00000000-0005-0000-0000-00002C020000}"/>
    <cellStyle name="Normal - Style1 2" xfId="566" xr:uid="{00000000-0005-0000-0000-00002D020000}"/>
    <cellStyle name="Normal - Style1 2 2" xfId="567" xr:uid="{00000000-0005-0000-0000-00002E020000}"/>
    <cellStyle name="Normal - Style1 3" xfId="568" xr:uid="{00000000-0005-0000-0000-00002F020000}"/>
    <cellStyle name="Normal - Style1 4" xfId="569" xr:uid="{00000000-0005-0000-0000-000030020000}"/>
    <cellStyle name="Normal 10" xfId="570" xr:uid="{00000000-0005-0000-0000-000031020000}"/>
    <cellStyle name="Normal 10 10" xfId="571" xr:uid="{00000000-0005-0000-0000-000032020000}"/>
    <cellStyle name="Normal 10 10 2" xfId="572" xr:uid="{00000000-0005-0000-0000-000033020000}"/>
    <cellStyle name="Normal 10 10 2 2" xfId="3" xr:uid="{00000000-0005-0000-0000-000034020000}"/>
    <cellStyle name="Normal 10 2" xfId="4" xr:uid="{00000000-0005-0000-0000-000035020000}"/>
    <cellStyle name="Normal 10 31 2" xfId="573" xr:uid="{00000000-0005-0000-0000-000036020000}"/>
    <cellStyle name="Normal 10 4" xfId="574" xr:uid="{00000000-0005-0000-0000-000037020000}"/>
    <cellStyle name="Normal 10 4 2" xfId="575" xr:uid="{00000000-0005-0000-0000-000038020000}"/>
    <cellStyle name="Normal 103" xfId="576" xr:uid="{00000000-0005-0000-0000-000039020000}"/>
    <cellStyle name="Normal 11" xfId="577" xr:uid="{00000000-0005-0000-0000-00003A020000}"/>
    <cellStyle name="Normal 11 2" xfId="8" xr:uid="{00000000-0005-0000-0000-00003B020000}"/>
    <cellStyle name="Normal 11 2 2" xfId="12" xr:uid="{00000000-0005-0000-0000-00003C020000}"/>
    <cellStyle name="Normal 11 2 2 2" xfId="578" xr:uid="{00000000-0005-0000-0000-00003D020000}"/>
    <cellStyle name="Normal 11 2 3" xfId="579" xr:uid="{00000000-0005-0000-0000-00003E020000}"/>
    <cellStyle name="Normal 11 2 3 2" xfId="580" xr:uid="{00000000-0005-0000-0000-00003F020000}"/>
    <cellStyle name="Normal 11 5" xfId="581" xr:uid="{00000000-0005-0000-0000-000040020000}"/>
    <cellStyle name="Normal 11 5 2" xfId="582" xr:uid="{00000000-0005-0000-0000-000041020000}"/>
    <cellStyle name="Normal 112" xfId="583" xr:uid="{00000000-0005-0000-0000-000042020000}"/>
    <cellStyle name="Normal 113" xfId="584" xr:uid="{00000000-0005-0000-0000-000043020000}"/>
    <cellStyle name="Normal 114" xfId="585" xr:uid="{00000000-0005-0000-0000-000044020000}"/>
    <cellStyle name="Normal 114 2" xfId="586" xr:uid="{00000000-0005-0000-0000-000045020000}"/>
    <cellStyle name="Normal 12" xfId="587" xr:uid="{00000000-0005-0000-0000-000046020000}"/>
    <cellStyle name="Normal 128" xfId="588" xr:uid="{00000000-0005-0000-0000-000047020000}"/>
    <cellStyle name="Normal 13" xfId="11" xr:uid="{00000000-0005-0000-0000-000048020000}"/>
    <cellStyle name="Normal 13 2" xfId="589" xr:uid="{00000000-0005-0000-0000-000049020000}"/>
    <cellStyle name="Normal 2" xfId="1" xr:uid="{00000000-0005-0000-0000-00004A020000}"/>
    <cellStyle name="Normal 2 10" xfId="590" xr:uid="{00000000-0005-0000-0000-00004B020000}"/>
    <cellStyle name="Normal 2 13 2" xfId="591" xr:uid="{00000000-0005-0000-0000-00004C020000}"/>
    <cellStyle name="Normal 2 132 2" xfId="592" xr:uid="{00000000-0005-0000-0000-00004D020000}"/>
    <cellStyle name="Normal 2 136" xfId="593" xr:uid="{00000000-0005-0000-0000-00004E020000}"/>
    <cellStyle name="Normal 2 136 2" xfId="594" xr:uid="{00000000-0005-0000-0000-00004F020000}"/>
    <cellStyle name="Normal 2 14" xfId="595" xr:uid="{00000000-0005-0000-0000-000050020000}"/>
    <cellStyle name="Normal 2 2" xfId="596" xr:uid="{00000000-0005-0000-0000-000051020000}"/>
    <cellStyle name="Normal 2 2 2" xfId="597" xr:uid="{00000000-0005-0000-0000-000052020000}"/>
    <cellStyle name="Normal 2 2 2 17 2" xfId="598" xr:uid="{00000000-0005-0000-0000-000053020000}"/>
    <cellStyle name="Normal 2 2 3" xfId="599" xr:uid="{00000000-0005-0000-0000-000054020000}"/>
    <cellStyle name="Normal 2 3" xfId="600" xr:uid="{00000000-0005-0000-0000-000055020000}"/>
    <cellStyle name="Normal 2 44" xfId="601" xr:uid="{00000000-0005-0000-0000-000056020000}"/>
    <cellStyle name="Normal 2 54" xfId="602" xr:uid="{00000000-0005-0000-0000-000057020000}"/>
    <cellStyle name="Normal 2 60" xfId="603" xr:uid="{00000000-0005-0000-0000-000058020000}"/>
    <cellStyle name="Normal 2 60 2" xfId="604" xr:uid="{00000000-0005-0000-0000-000059020000}"/>
    <cellStyle name="Normal 2 64" xfId="605" xr:uid="{00000000-0005-0000-0000-00005A020000}"/>
    <cellStyle name="Normal 2 68" xfId="606" xr:uid="{00000000-0005-0000-0000-00005B020000}"/>
    <cellStyle name="Normal 2 69" xfId="607" xr:uid="{00000000-0005-0000-0000-00005C020000}"/>
    <cellStyle name="Normal 2 77" xfId="608" xr:uid="{00000000-0005-0000-0000-00005D020000}"/>
    <cellStyle name="Normal 215" xfId="609" xr:uid="{00000000-0005-0000-0000-00005E020000}"/>
    <cellStyle name="Normal 217" xfId="610" xr:uid="{00000000-0005-0000-0000-00005F020000}"/>
    <cellStyle name="Normal 258" xfId="611" xr:uid="{00000000-0005-0000-0000-000060020000}"/>
    <cellStyle name="Normal 3" xfId="612" xr:uid="{00000000-0005-0000-0000-000061020000}"/>
    <cellStyle name="Normal 3 25" xfId="613" xr:uid="{00000000-0005-0000-0000-000062020000}"/>
    <cellStyle name="Normal 3 25 2" xfId="614" xr:uid="{00000000-0005-0000-0000-000063020000}"/>
    <cellStyle name="Normal 3 26" xfId="615" xr:uid="{00000000-0005-0000-0000-000064020000}"/>
    <cellStyle name="Normal 3 26 2" xfId="616" xr:uid="{00000000-0005-0000-0000-000065020000}"/>
    <cellStyle name="Normal 3 3" xfId="617" xr:uid="{00000000-0005-0000-0000-000066020000}"/>
    <cellStyle name="Normal 3 78" xfId="618" xr:uid="{00000000-0005-0000-0000-000067020000}"/>
    <cellStyle name="Normal 4" xfId="619" xr:uid="{00000000-0005-0000-0000-000068020000}"/>
    <cellStyle name="Normal 4 3 2 2" xfId="620" xr:uid="{00000000-0005-0000-0000-000069020000}"/>
    <cellStyle name="Normal 5" xfId="621" xr:uid="{00000000-0005-0000-0000-00006A020000}"/>
    <cellStyle name="Normal 5 2" xfId="7" xr:uid="{00000000-0005-0000-0000-00006B020000}"/>
    <cellStyle name="Normal 5 51" xfId="622" xr:uid="{00000000-0005-0000-0000-00006C020000}"/>
    <cellStyle name="Normal 6" xfId="623" xr:uid="{00000000-0005-0000-0000-00006D020000}"/>
    <cellStyle name="Normal 6 2" xfId="624" xr:uid="{00000000-0005-0000-0000-00006E020000}"/>
    <cellStyle name="Normal 6 53" xfId="625" xr:uid="{00000000-0005-0000-0000-00006F020000}"/>
    <cellStyle name="Normal 7" xfId="626" xr:uid="{00000000-0005-0000-0000-000070020000}"/>
    <cellStyle name="Normal 7 107" xfId="627" xr:uid="{00000000-0005-0000-0000-000071020000}"/>
    <cellStyle name="Normal 7 107 2" xfId="628" xr:uid="{00000000-0005-0000-0000-000072020000}"/>
    <cellStyle name="Normal 8" xfId="629" xr:uid="{00000000-0005-0000-0000-000073020000}"/>
    <cellStyle name="Normal 9" xfId="630" xr:uid="{00000000-0005-0000-0000-000074020000}"/>
    <cellStyle name="Normal 91 2" xfId="631" xr:uid="{00000000-0005-0000-0000-000075020000}"/>
    <cellStyle name="Normal 91 5" xfId="632" xr:uid="{00000000-0005-0000-0000-000076020000}"/>
    <cellStyle name="Normal 92" xfId="633" xr:uid="{00000000-0005-0000-0000-000077020000}"/>
    <cellStyle name="Normal 92 2 2" xfId="634" xr:uid="{00000000-0005-0000-0000-000078020000}"/>
    <cellStyle name="Normal 92 2 3 2" xfId="635" xr:uid="{00000000-0005-0000-0000-000079020000}"/>
    <cellStyle name="Normal 92 2 3 2 2" xfId="636" xr:uid="{00000000-0005-0000-0000-00007A020000}"/>
    <cellStyle name="Normal 92 2 4" xfId="637" xr:uid="{00000000-0005-0000-0000-00007B020000}"/>
    <cellStyle name="Normal 92 3" xfId="638" xr:uid="{00000000-0005-0000-0000-00007C020000}"/>
    <cellStyle name="Normal 92 3 2" xfId="639" xr:uid="{00000000-0005-0000-0000-00007D020000}"/>
    <cellStyle name="Normal 92 4 2" xfId="640" xr:uid="{00000000-0005-0000-0000-00007E020000}"/>
    <cellStyle name="Normal 92 5" xfId="641" xr:uid="{00000000-0005-0000-0000-00007F020000}"/>
    <cellStyle name="Normal 92 6 3" xfId="642" xr:uid="{00000000-0005-0000-0000-000080020000}"/>
    <cellStyle name="Note 2" xfId="643" xr:uid="{00000000-0005-0000-0000-000081020000}"/>
    <cellStyle name="Note 2 2" xfId="644" xr:uid="{00000000-0005-0000-0000-000082020000}"/>
    <cellStyle name="Note 3" xfId="645" xr:uid="{00000000-0005-0000-0000-000083020000}"/>
    <cellStyle name="Number" xfId="646" xr:uid="{00000000-0005-0000-0000-000084020000}"/>
    <cellStyle name="Output Amounts" xfId="647" xr:uid="{00000000-0005-0000-0000-000085020000}"/>
    <cellStyle name="Output Column Headings" xfId="648" xr:uid="{00000000-0005-0000-0000-000086020000}"/>
    <cellStyle name="Output Line Items" xfId="649" xr:uid="{00000000-0005-0000-0000-000087020000}"/>
    <cellStyle name="Output1_Back" xfId="650" xr:uid="{00000000-0005-0000-0000-000088020000}"/>
    <cellStyle name="Page Heading" xfId="651" xr:uid="{00000000-0005-0000-0000-000089020000}"/>
    <cellStyle name="pe" xfId="652" xr:uid="{00000000-0005-0000-0000-00008A020000}"/>
    <cellStyle name="PEG" xfId="653" xr:uid="{00000000-0005-0000-0000-00008B020000}"/>
    <cellStyle name="Percen - Style1" xfId="654" xr:uid="{00000000-0005-0000-0000-00008C020000}"/>
    <cellStyle name="Percen - Style2" xfId="655" xr:uid="{00000000-0005-0000-0000-00008D020000}"/>
    <cellStyle name="Percen - Style3" xfId="656" xr:uid="{00000000-0005-0000-0000-00008E020000}"/>
    <cellStyle name="Percent [2]" xfId="657" xr:uid="{00000000-0005-0000-0000-00008F020000}"/>
    <cellStyle name="Percent [2] 2" xfId="658" xr:uid="{00000000-0005-0000-0000-000090020000}"/>
    <cellStyle name="Percent [2] 2 2" xfId="659" xr:uid="{00000000-0005-0000-0000-000091020000}"/>
    <cellStyle name="Percent [2] 3" xfId="660" xr:uid="{00000000-0005-0000-0000-000092020000}"/>
    <cellStyle name="Percent [2] 4" xfId="661" xr:uid="{00000000-0005-0000-0000-000093020000}"/>
    <cellStyle name="Percent 10" xfId="662" xr:uid="{00000000-0005-0000-0000-000094020000}"/>
    <cellStyle name="Percent 10 2" xfId="663" xr:uid="{00000000-0005-0000-0000-000095020000}"/>
    <cellStyle name="Percent 11" xfId="664" xr:uid="{00000000-0005-0000-0000-000096020000}"/>
    <cellStyle name="Percent 11 2" xfId="665" xr:uid="{00000000-0005-0000-0000-000097020000}"/>
    <cellStyle name="Percent 12" xfId="666" xr:uid="{00000000-0005-0000-0000-000098020000}"/>
    <cellStyle name="Percent 13" xfId="667" xr:uid="{00000000-0005-0000-0000-000099020000}"/>
    <cellStyle name="Percent 13 2" xfId="668" xr:uid="{00000000-0005-0000-0000-00009A020000}"/>
    <cellStyle name="Percent 14" xfId="669" xr:uid="{00000000-0005-0000-0000-00009B020000}"/>
    <cellStyle name="Percent 15" xfId="670" xr:uid="{00000000-0005-0000-0000-00009C020000}"/>
    <cellStyle name="Percent 16" xfId="9" xr:uid="{00000000-0005-0000-0000-00009D020000}"/>
    <cellStyle name="Percent 18" xfId="671" xr:uid="{00000000-0005-0000-0000-00009E020000}"/>
    <cellStyle name="Percent 18 2" xfId="672" xr:uid="{00000000-0005-0000-0000-00009F020000}"/>
    <cellStyle name="Percent 2" xfId="6" xr:uid="{00000000-0005-0000-0000-0000A0020000}"/>
    <cellStyle name="Percent 2 2" xfId="673" xr:uid="{00000000-0005-0000-0000-0000A1020000}"/>
    <cellStyle name="Percent 2 3" xfId="674" xr:uid="{00000000-0005-0000-0000-0000A2020000}"/>
    <cellStyle name="Percent 2 5" xfId="675" xr:uid="{00000000-0005-0000-0000-0000A3020000}"/>
    <cellStyle name="Percent 2 6" xfId="676" xr:uid="{00000000-0005-0000-0000-0000A4020000}"/>
    <cellStyle name="Percent 21" xfId="677" xr:uid="{00000000-0005-0000-0000-0000A5020000}"/>
    <cellStyle name="Percent 21 2" xfId="678" xr:uid="{00000000-0005-0000-0000-0000A6020000}"/>
    <cellStyle name="Percent 3" xfId="679" xr:uid="{00000000-0005-0000-0000-0000A7020000}"/>
    <cellStyle name="Percent 32" xfId="680" xr:uid="{00000000-0005-0000-0000-0000A8020000}"/>
    <cellStyle name="Percent 4" xfId="681" xr:uid="{00000000-0005-0000-0000-0000A9020000}"/>
    <cellStyle name="Percent 5" xfId="682" xr:uid="{00000000-0005-0000-0000-0000AA020000}"/>
    <cellStyle name="Percent 6" xfId="683" xr:uid="{00000000-0005-0000-0000-0000AB020000}"/>
    <cellStyle name="Percent 6 2" xfId="10" xr:uid="{00000000-0005-0000-0000-0000AC020000}"/>
    <cellStyle name="Percent 7" xfId="684" xr:uid="{00000000-0005-0000-0000-0000AD020000}"/>
    <cellStyle name="Percent 8" xfId="685" xr:uid="{00000000-0005-0000-0000-0000AE020000}"/>
    <cellStyle name="Percent 8 2" xfId="686" xr:uid="{00000000-0005-0000-0000-0000AF020000}"/>
    <cellStyle name="Percent 9" xfId="687" xr:uid="{00000000-0005-0000-0000-0000B0020000}"/>
    <cellStyle name="Percent 9 2" xfId="688" xr:uid="{00000000-0005-0000-0000-0000B1020000}"/>
    <cellStyle name="price" xfId="689" xr:uid="{00000000-0005-0000-0000-0000B2020000}"/>
    <cellStyle name="PSChar" xfId="690" xr:uid="{00000000-0005-0000-0000-0000B3020000}"/>
    <cellStyle name="PSDate" xfId="691" xr:uid="{00000000-0005-0000-0000-0000B4020000}"/>
    <cellStyle name="PSDec" xfId="692" xr:uid="{00000000-0005-0000-0000-0000B5020000}"/>
    <cellStyle name="PSHeading" xfId="693" xr:uid="{00000000-0005-0000-0000-0000B6020000}"/>
    <cellStyle name="q" xfId="694" xr:uid="{00000000-0005-0000-0000-0000B7020000}"/>
    <cellStyle name="q_Sheet1" xfId="695" xr:uid="{00000000-0005-0000-0000-0000B8020000}"/>
    <cellStyle name="QEPS-h" xfId="696" xr:uid="{00000000-0005-0000-0000-0000B9020000}"/>
    <cellStyle name="QEPS-H1" xfId="697" xr:uid="{00000000-0005-0000-0000-0000BA020000}"/>
    <cellStyle name="qRange" xfId="698" xr:uid="{00000000-0005-0000-0000-0000BB020000}"/>
    <cellStyle name="range" xfId="699" xr:uid="{00000000-0005-0000-0000-0000BC020000}"/>
    <cellStyle name="Rates" xfId="700" xr:uid="{00000000-0005-0000-0000-0000BD020000}"/>
    <cellStyle name="realtime" xfId="701" xr:uid="{00000000-0005-0000-0000-0000BE020000}"/>
    <cellStyle name="REMOVED" xfId="702" xr:uid="{00000000-0005-0000-0000-0000BF020000}"/>
    <cellStyle name="result" xfId="703" xr:uid="{00000000-0005-0000-0000-0000C0020000}"/>
    <cellStyle name="RevList" xfId="704" xr:uid="{00000000-0005-0000-0000-0000C1020000}"/>
    <cellStyle name="rt" xfId="705" xr:uid="{00000000-0005-0000-0000-0000C2020000}"/>
    <cellStyle name="s" xfId="706" xr:uid="{00000000-0005-0000-0000-0000C3020000}"/>
    <cellStyle name="s 2" xfId="707" xr:uid="{00000000-0005-0000-0000-0000C4020000}"/>
    <cellStyle name="s_Aing report" xfId="708" xr:uid="{00000000-0005-0000-0000-0000C5020000}"/>
    <cellStyle name="s_AR" xfId="709" xr:uid="{00000000-0005-0000-0000-0000C6020000}"/>
    <cellStyle name="s_Bal Sheets" xfId="710" xr:uid="{00000000-0005-0000-0000-0000C7020000}"/>
    <cellStyle name="s_Bal Sheets (2)" xfId="711" xr:uid="{00000000-0005-0000-0000-0000C8020000}"/>
    <cellStyle name="s_Bal Sheets (2) 2" xfId="712" xr:uid="{00000000-0005-0000-0000-0000C9020000}"/>
    <cellStyle name="s_Bal Sheets (2)_1" xfId="713" xr:uid="{00000000-0005-0000-0000-0000CA020000}"/>
    <cellStyle name="s_Bal Sheets (2)_1 2" xfId="714" xr:uid="{00000000-0005-0000-0000-0000CB020000}"/>
    <cellStyle name="s_Bal Sheets (2)_1_Aing report" xfId="715" xr:uid="{00000000-0005-0000-0000-0000CC020000}"/>
    <cellStyle name="s_Bal Sheets (2)_1_AR" xfId="716" xr:uid="{00000000-0005-0000-0000-0000CD020000}"/>
    <cellStyle name="s_Bal Sheets (2)_1_Base HC" xfId="717" xr:uid="{00000000-0005-0000-0000-0000CE020000}"/>
    <cellStyle name="s_Bal Sheets (2)_1_Base P&amp;L" xfId="718" xr:uid="{00000000-0005-0000-0000-0000CF020000}"/>
    <cellStyle name="s_Bal Sheets (2)_1_Capex" xfId="719" xr:uid="{00000000-0005-0000-0000-0000D0020000}"/>
    <cellStyle name="s_Bal Sheets (2)_1_China as on Dec 31 2008" xfId="720" xr:uid="{00000000-0005-0000-0000-0000D1020000}"/>
    <cellStyle name="s_Bal Sheets (2)_1_Customer Details" xfId="721" xr:uid="{00000000-0005-0000-0000-0000D2020000}"/>
    <cellStyle name="s_Bal Sheets (2)_1_Eco Metrics" xfId="722" xr:uid="{00000000-0005-0000-0000-0000D3020000}"/>
    <cellStyle name="s_Bal Sheets (2)_1_GC001-China-Aug06" xfId="723" xr:uid="{00000000-0005-0000-0000-0000D4020000}"/>
    <cellStyle name="s_Bal Sheets (2)_1_GC001-China-July06" xfId="724" xr:uid="{00000000-0005-0000-0000-0000D5020000}"/>
    <cellStyle name="s_Bal Sheets (2)_1_GC001-China-Oct06" xfId="725" xr:uid="{00000000-0005-0000-0000-0000D6020000}"/>
    <cellStyle name="s_Bal Sheets (2)_1_Pipeline" xfId="726" xr:uid="{00000000-0005-0000-0000-0000D7020000}"/>
    <cellStyle name="s_Bal Sheets (2)_1_Pullbacks" xfId="727" xr:uid="{00000000-0005-0000-0000-0000D8020000}"/>
    <cellStyle name="s_Bal Sheets (2)_Aing report" xfId="728" xr:uid="{00000000-0005-0000-0000-0000D9020000}"/>
    <cellStyle name="s_Bal Sheets (2)_AR" xfId="729" xr:uid="{00000000-0005-0000-0000-0000DA020000}"/>
    <cellStyle name="s_Bal Sheets (2)_Base HC" xfId="730" xr:uid="{00000000-0005-0000-0000-0000DB020000}"/>
    <cellStyle name="s_Bal Sheets (2)_Base P&amp;L" xfId="731" xr:uid="{00000000-0005-0000-0000-0000DC020000}"/>
    <cellStyle name="s_Bal Sheets (2)_Capex" xfId="732" xr:uid="{00000000-0005-0000-0000-0000DD020000}"/>
    <cellStyle name="s_Bal Sheets (2)_China as on Dec 31 2008" xfId="733" xr:uid="{00000000-0005-0000-0000-0000DE020000}"/>
    <cellStyle name="s_Bal Sheets (2)_Customer Details" xfId="734" xr:uid="{00000000-0005-0000-0000-0000DF020000}"/>
    <cellStyle name="s_Bal Sheets (2)_Eco Metrics" xfId="735" xr:uid="{00000000-0005-0000-0000-0000E0020000}"/>
    <cellStyle name="s_Bal Sheets (2)_GC001-China-Aug06" xfId="736" xr:uid="{00000000-0005-0000-0000-0000E1020000}"/>
    <cellStyle name="s_Bal Sheets (2)_GC001-China-July06" xfId="737" xr:uid="{00000000-0005-0000-0000-0000E2020000}"/>
    <cellStyle name="s_Bal Sheets (2)_GC001-China-Oct06" xfId="738" xr:uid="{00000000-0005-0000-0000-0000E3020000}"/>
    <cellStyle name="s_Bal Sheets (2)_Pipeline" xfId="739" xr:uid="{00000000-0005-0000-0000-0000E4020000}"/>
    <cellStyle name="s_Bal Sheets (2)_Pullbacks" xfId="740" xr:uid="{00000000-0005-0000-0000-0000E5020000}"/>
    <cellStyle name="s_Bal Sheets 2" xfId="741" xr:uid="{00000000-0005-0000-0000-0000E6020000}"/>
    <cellStyle name="s_Bal Sheets 3" xfId="742" xr:uid="{00000000-0005-0000-0000-0000E7020000}"/>
    <cellStyle name="s_Bal Sheets 4" xfId="743" xr:uid="{00000000-0005-0000-0000-0000E8020000}"/>
    <cellStyle name="s_Bal Sheets 5" xfId="744" xr:uid="{00000000-0005-0000-0000-0000E9020000}"/>
    <cellStyle name="s_Bal Sheets_1" xfId="745" xr:uid="{00000000-0005-0000-0000-0000EA020000}"/>
    <cellStyle name="s_Bal Sheets_1 2" xfId="746" xr:uid="{00000000-0005-0000-0000-0000EB020000}"/>
    <cellStyle name="s_Bal Sheets_1_Aing report" xfId="747" xr:uid="{00000000-0005-0000-0000-0000EC020000}"/>
    <cellStyle name="s_Bal Sheets_1_AM0909" xfId="748" xr:uid="{00000000-0005-0000-0000-0000ED020000}"/>
    <cellStyle name="s_Bal Sheets_1_AM0909 2" xfId="749" xr:uid="{00000000-0005-0000-0000-0000EE020000}"/>
    <cellStyle name="s_Bal Sheets_1_AM0909_Aing report" xfId="750" xr:uid="{00000000-0005-0000-0000-0000EF020000}"/>
    <cellStyle name="s_Bal Sheets_1_AM0909_AR" xfId="751" xr:uid="{00000000-0005-0000-0000-0000F0020000}"/>
    <cellStyle name="s_Bal Sheets_1_AM0909_Base HC" xfId="752" xr:uid="{00000000-0005-0000-0000-0000F1020000}"/>
    <cellStyle name="s_Bal Sheets_1_AM0909_Base P&amp;L" xfId="753" xr:uid="{00000000-0005-0000-0000-0000F2020000}"/>
    <cellStyle name="s_Bal Sheets_1_AM0909_Capex" xfId="754" xr:uid="{00000000-0005-0000-0000-0000F3020000}"/>
    <cellStyle name="s_Bal Sheets_1_AM0909_China as on Dec 31 2008" xfId="755" xr:uid="{00000000-0005-0000-0000-0000F4020000}"/>
    <cellStyle name="s_Bal Sheets_1_AM0909_Customer Details" xfId="756" xr:uid="{00000000-0005-0000-0000-0000F5020000}"/>
    <cellStyle name="s_Bal Sheets_1_AM0909_Eco Metrics" xfId="757" xr:uid="{00000000-0005-0000-0000-0000F6020000}"/>
    <cellStyle name="s_Bal Sheets_1_AM0909_GC001-China-Aug06" xfId="758" xr:uid="{00000000-0005-0000-0000-0000F7020000}"/>
    <cellStyle name="s_Bal Sheets_1_AM0909_GC001-China-July06" xfId="759" xr:uid="{00000000-0005-0000-0000-0000F8020000}"/>
    <cellStyle name="s_Bal Sheets_1_AM0909_GC001-China-Oct06" xfId="760" xr:uid="{00000000-0005-0000-0000-0000F9020000}"/>
    <cellStyle name="s_Bal Sheets_1_AM0909_Pipeline" xfId="761" xr:uid="{00000000-0005-0000-0000-0000FA020000}"/>
    <cellStyle name="s_Bal Sheets_1_AM0909_Pullbacks" xfId="762" xr:uid="{00000000-0005-0000-0000-0000FB020000}"/>
    <cellStyle name="s_Bal Sheets_1_AR" xfId="763" xr:uid="{00000000-0005-0000-0000-0000FC020000}"/>
    <cellStyle name="s_Bal Sheets_1_Base HC" xfId="764" xr:uid="{00000000-0005-0000-0000-0000FD020000}"/>
    <cellStyle name="s_Bal Sheets_1_Base P&amp;L" xfId="765" xr:uid="{00000000-0005-0000-0000-0000FE020000}"/>
    <cellStyle name="s_Bal Sheets_1_Capex" xfId="766" xr:uid="{00000000-0005-0000-0000-0000FF020000}"/>
    <cellStyle name="s_Bal Sheets_1_China as on Dec 31 2008" xfId="767" xr:uid="{00000000-0005-0000-0000-000000030000}"/>
    <cellStyle name="s_Bal Sheets_1_Customer Details" xfId="768" xr:uid="{00000000-0005-0000-0000-000001030000}"/>
    <cellStyle name="s_Bal Sheets_1_Eco Metrics" xfId="769" xr:uid="{00000000-0005-0000-0000-000002030000}"/>
    <cellStyle name="s_Bal Sheets_1_GC001-China-Aug06" xfId="770" xr:uid="{00000000-0005-0000-0000-000003030000}"/>
    <cellStyle name="s_Bal Sheets_1_GC001-China-July06" xfId="771" xr:uid="{00000000-0005-0000-0000-000004030000}"/>
    <cellStyle name="s_Bal Sheets_1_GC001-China-Oct06" xfId="772" xr:uid="{00000000-0005-0000-0000-000005030000}"/>
    <cellStyle name="s_Bal Sheets_1_Pipeline" xfId="773" xr:uid="{00000000-0005-0000-0000-000006030000}"/>
    <cellStyle name="s_Bal Sheets_1_Pullbacks" xfId="774" xr:uid="{00000000-0005-0000-0000-000007030000}"/>
    <cellStyle name="s_Bal Sheets_2" xfId="775" xr:uid="{00000000-0005-0000-0000-000008030000}"/>
    <cellStyle name="s_Bal Sheets_2 2" xfId="776" xr:uid="{00000000-0005-0000-0000-000009030000}"/>
    <cellStyle name="s_Bal Sheets_2_Aing report" xfId="777" xr:uid="{00000000-0005-0000-0000-00000A030000}"/>
    <cellStyle name="s_Bal Sheets_2_AR" xfId="778" xr:uid="{00000000-0005-0000-0000-00000B030000}"/>
    <cellStyle name="s_Bal Sheets_2_Base HC" xfId="779" xr:uid="{00000000-0005-0000-0000-00000C030000}"/>
    <cellStyle name="s_Bal Sheets_2_Base P&amp;L" xfId="780" xr:uid="{00000000-0005-0000-0000-00000D030000}"/>
    <cellStyle name="s_Bal Sheets_2_Capex" xfId="781" xr:uid="{00000000-0005-0000-0000-00000E030000}"/>
    <cellStyle name="s_Bal Sheets_2_China as on Dec 31 2008" xfId="782" xr:uid="{00000000-0005-0000-0000-00000F030000}"/>
    <cellStyle name="s_Bal Sheets_2_Customer Details" xfId="783" xr:uid="{00000000-0005-0000-0000-000010030000}"/>
    <cellStyle name="s_Bal Sheets_2_Eco Metrics" xfId="784" xr:uid="{00000000-0005-0000-0000-000011030000}"/>
    <cellStyle name="s_Bal Sheets_2_GC001-China-Aug06" xfId="785" xr:uid="{00000000-0005-0000-0000-000012030000}"/>
    <cellStyle name="s_Bal Sheets_2_GC001-China-July06" xfId="786" xr:uid="{00000000-0005-0000-0000-000013030000}"/>
    <cellStyle name="s_Bal Sheets_2_GC001-China-Oct06" xfId="787" xr:uid="{00000000-0005-0000-0000-000014030000}"/>
    <cellStyle name="s_Bal Sheets_2_Pipeline" xfId="788" xr:uid="{00000000-0005-0000-0000-000015030000}"/>
    <cellStyle name="s_Bal Sheets_2_Pullbacks" xfId="789" xr:uid="{00000000-0005-0000-0000-000016030000}"/>
    <cellStyle name="s_Bal Sheets_Aing report" xfId="790" xr:uid="{00000000-0005-0000-0000-000017030000}"/>
    <cellStyle name="s_Bal Sheets_AM0909" xfId="791" xr:uid="{00000000-0005-0000-0000-000018030000}"/>
    <cellStyle name="s_Bal Sheets_AM0909 2" xfId="792" xr:uid="{00000000-0005-0000-0000-000019030000}"/>
    <cellStyle name="s_Bal Sheets_AM0909_Aing report" xfId="793" xr:uid="{00000000-0005-0000-0000-00001A030000}"/>
    <cellStyle name="s_Bal Sheets_AM0909_AR" xfId="794" xr:uid="{00000000-0005-0000-0000-00001B030000}"/>
    <cellStyle name="s_Bal Sheets_AM0909_Base HC" xfId="795" xr:uid="{00000000-0005-0000-0000-00001C030000}"/>
    <cellStyle name="s_Bal Sheets_AM0909_Base P&amp;L" xfId="796" xr:uid="{00000000-0005-0000-0000-00001D030000}"/>
    <cellStyle name="s_Bal Sheets_AM0909_Capex" xfId="797" xr:uid="{00000000-0005-0000-0000-00001E030000}"/>
    <cellStyle name="s_Bal Sheets_AM0909_China as on Dec 31 2008" xfId="798" xr:uid="{00000000-0005-0000-0000-00001F030000}"/>
    <cellStyle name="s_Bal Sheets_AM0909_Customer Details" xfId="799" xr:uid="{00000000-0005-0000-0000-000020030000}"/>
    <cellStyle name="s_Bal Sheets_AM0909_Eco Metrics" xfId="800" xr:uid="{00000000-0005-0000-0000-000021030000}"/>
    <cellStyle name="s_Bal Sheets_AM0909_GC001-China-Aug06" xfId="801" xr:uid="{00000000-0005-0000-0000-000022030000}"/>
    <cellStyle name="s_Bal Sheets_AM0909_GC001-China-July06" xfId="802" xr:uid="{00000000-0005-0000-0000-000023030000}"/>
    <cellStyle name="s_Bal Sheets_AM0909_GC001-China-Oct06" xfId="803" xr:uid="{00000000-0005-0000-0000-000024030000}"/>
    <cellStyle name="s_Bal Sheets_AM0909_Pipeline" xfId="804" xr:uid="{00000000-0005-0000-0000-000025030000}"/>
    <cellStyle name="s_Bal Sheets_AM0909_Pullbacks" xfId="805" xr:uid="{00000000-0005-0000-0000-000026030000}"/>
    <cellStyle name="s_Bal Sheets_AR" xfId="806" xr:uid="{00000000-0005-0000-0000-000027030000}"/>
    <cellStyle name="s_Bal Sheets_Base HC" xfId="807" xr:uid="{00000000-0005-0000-0000-000028030000}"/>
    <cellStyle name="s_Bal Sheets_Base P&amp;L" xfId="808" xr:uid="{00000000-0005-0000-0000-000029030000}"/>
    <cellStyle name="s_Bal Sheets_Capex" xfId="809" xr:uid="{00000000-0005-0000-0000-00002A030000}"/>
    <cellStyle name="s_Bal Sheets_China as on Dec 31 2008" xfId="810" xr:uid="{00000000-0005-0000-0000-00002B030000}"/>
    <cellStyle name="s_Bal Sheets_Customer Details" xfId="811" xr:uid="{00000000-0005-0000-0000-00002C030000}"/>
    <cellStyle name="s_Bal Sheets_Eco Metrics" xfId="812" xr:uid="{00000000-0005-0000-0000-00002D030000}"/>
    <cellStyle name="s_Bal Sheets_GC001-China-Aug06" xfId="813" xr:uid="{00000000-0005-0000-0000-00002E030000}"/>
    <cellStyle name="s_Bal Sheets_GC001-China-July06" xfId="814" xr:uid="{00000000-0005-0000-0000-00002F030000}"/>
    <cellStyle name="s_Bal Sheets_GC001-China-Oct06" xfId="815" xr:uid="{00000000-0005-0000-0000-000030030000}"/>
    <cellStyle name="s_Bal Sheets_Pipeline" xfId="816" xr:uid="{00000000-0005-0000-0000-000031030000}"/>
    <cellStyle name="s_Bal Sheets_Pullbacks" xfId="817" xr:uid="{00000000-0005-0000-0000-000032030000}"/>
    <cellStyle name="s_Base HC" xfId="818" xr:uid="{00000000-0005-0000-0000-000033030000}"/>
    <cellStyle name="s_Base P&amp;L" xfId="819" xr:uid="{00000000-0005-0000-0000-000034030000}"/>
    <cellStyle name="s_But813" xfId="820" xr:uid="{00000000-0005-0000-0000-000035030000}"/>
    <cellStyle name="s_But813 2" xfId="821" xr:uid="{00000000-0005-0000-0000-000036030000}"/>
    <cellStyle name="s_But813_Aing report" xfId="822" xr:uid="{00000000-0005-0000-0000-000037030000}"/>
    <cellStyle name="s_But813_AR" xfId="823" xr:uid="{00000000-0005-0000-0000-000038030000}"/>
    <cellStyle name="s_But813_Base HC" xfId="824" xr:uid="{00000000-0005-0000-0000-000039030000}"/>
    <cellStyle name="s_But813_Base P&amp;L" xfId="825" xr:uid="{00000000-0005-0000-0000-00003A030000}"/>
    <cellStyle name="s_But813_Capex" xfId="826" xr:uid="{00000000-0005-0000-0000-00003B030000}"/>
    <cellStyle name="s_But813_China as on Dec 31 2008" xfId="827" xr:uid="{00000000-0005-0000-0000-00003C030000}"/>
    <cellStyle name="s_But813_Customer Details" xfId="828" xr:uid="{00000000-0005-0000-0000-00003D030000}"/>
    <cellStyle name="s_But813_Eco Metrics" xfId="829" xr:uid="{00000000-0005-0000-0000-00003E030000}"/>
    <cellStyle name="s_But813_GC001-China-Aug06" xfId="830" xr:uid="{00000000-0005-0000-0000-00003F030000}"/>
    <cellStyle name="s_But813_GC001-China-July06" xfId="831" xr:uid="{00000000-0005-0000-0000-000040030000}"/>
    <cellStyle name="s_But813_GC001-China-Oct06" xfId="832" xr:uid="{00000000-0005-0000-0000-000041030000}"/>
    <cellStyle name="s_But813_Pipeline" xfId="833" xr:uid="{00000000-0005-0000-0000-000042030000}"/>
    <cellStyle name="s_But813_Pullbacks" xfId="834" xr:uid="{00000000-0005-0000-0000-000043030000}"/>
    <cellStyle name="s_But925" xfId="835" xr:uid="{00000000-0005-0000-0000-000044030000}"/>
    <cellStyle name="s_But925 2" xfId="836" xr:uid="{00000000-0005-0000-0000-000045030000}"/>
    <cellStyle name="s_But925_Aing report" xfId="837" xr:uid="{00000000-0005-0000-0000-000046030000}"/>
    <cellStyle name="s_But925_AR" xfId="838" xr:uid="{00000000-0005-0000-0000-000047030000}"/>
    <cellStyle name="s_But925_Base HC" xfId="839" xr:uid="{00000000-0005-0000-0000-000048030000}"/>
    <cellStyle name="s_But925_Base P&amp;L" xfId="840" xr:uid="{00000000-0005-0000-0000-000049030000}"/>
    <cellStyle name="s_But925_Capex" xfId="841" xr:uid="{00000000-0005-0000-0000-00004A030000}"/>
    <cellStyle name="s_But925_China as on Dec 31 2008" xfId="842" xr:uid="{00000000-0005-0000-0000-00004B030000}"/>
    <cellStyle name="s_But925_Customer Details" xfId="843" xr:uid="{00000000-0005-0000-0000-00004C030000}"/>
    <cellStyle name="s_But925_Eco Metrics" xfId="844" xr:uid="{00000000-0005-0000-0000-00004D030000}"/>
    <cellStyle name="s_But925_GC001-China-Aug06" xfId="845" xr:uid="{00000000-0005-0000-0000-00004E030000}"/>
    <cellStyle name="s_But925_GC001-China-July06" xfId="846" xr:uid="{00000000-0005-0000-0000-00004F030000}"/>
    <cellStyle name="s_But925_GC001-China-Oct06" xfId="847" xr:uid="{00000000-0005-0000-0000-000050030000}"/>
    <cellStyle name="s_But925_Pipeline" xfId="848" xr:uid="{00000000-0005-0000-0000-000051030000}"/>
    <cellStyle name="s_But925_Pullbacks" xfId="849" xr:uid="{00000000-0005-0000-0000-000052030000}"/>
    <cellStyle name="s_Capex" xfId="850" xr:uid="{00000000-0005-0000-0000-000053030000}"/>
    <cellStyle name="s_Cases" xfId="851" xr:uid="{00000000-0005-0000-0000-000054030000}"/>
    <cellStyle name="s_Cases 2" xfId="852" xr:uid="{00000000-0005-0000-0000-000055030000}"/>
    <cellStyle name="s_Cases_1" xfId="853" xr:uid="{00000000-0005-0000-0000-000056030000}"/>
    <cellStyle name="s_Cases_1 2" xfId="854" xr:uid="{00000000-0005-0000-0000-000057030000}"/>
    <cellStyle name="s_Cases_1_Aing report" xfId="855" xr:uid="{00000000-0005-0000-0000-000058030000}"/>
    <cellStyle name="s_Cases_1_AR" xfId="856" xr:uid="{00000000-0005-0000-0000-000059030000}"/>
    <cellStyle name="s_Cases_1_Base HC" xfId="857" xr:uid="{00000000-0005-0000-0000-00005A030000}"/>
    <cellStyle name="s_Cases_1_Base P&amp;L" xfId="858" xr:uid="{00000000-0005-0000-0000-00005B030000}"/>
    <cellStyle name="s_Cases_1_Capex" xfId="859" xr:uid="{00000000-0005-0000-0000-00005C030000}"/>
    <cellStyle name="s_Cases_1_China as on Dec 31 2008" xfId="860" xr:uid="{00000000-0005-0000-0000-00005D030000}"/>
    <cellStyle name="s_Cases_1_Customer Details" xfId="861" xr:uid="{00000000-0005-0000-0000-00005E030000}"/>
    <cellStyle name="s_Cases_1_Eco Metrics" xfId="862" xr:uid="{00000000-0005-0000-0000-00005F030000}"/>
    <cellStyle name="s_Cases_1_GC001-China-Aug06" xfId="863" xr:uid="{00000000-0005-0000-0000-000060030000}"/>
    <cellStyle name="s_Cases_1_GC001-China-July06" xfId="864" xr:uid="{00000000-0005-0000-0000-000061030000}"/>
    <cellStyle name="s_Cases_1_GC001-China-Oct06" xfId="865" xr:uid="{00000000-0005-0000-0000-000062030000}"/>
    <cellStyle name="s_Cases_1_Pipeline" xfId="866" xr:uid="{00000000-0005-0000-0000-000063030000}"/>
    <cellStyle name="s_Cases_1_Pullbacks" xfId="867" xr:uid="{00000000-0005-0000-0000-000064030000}"/>
    <cellStyle name="s_Cases_2" xfId="868" xr:uid="{00000000-0005-0000-0000-000065030000}"/>
    <cellStyle name="s_Cases_2 2" xfId="869" xr:uid="{00000000-0005-0000-0000-000066030000}"/>
    <cellStyle name="s_Cases_2_Aing report" xfId="870" xr:uid="{00000000-0005-0000-0000-000067030000}"/>
    <cellStyle name="s_Cases_2_AR" xfId="871" xr:uid="{00000000-0005-0000-0000-000068030000}"/>
    <cellStyle name="s_Cases_2_Base HC" xfId="872" xr:uid="{00000000-0005-0000-0000-000069030000}"/>
    <cellStyle name="s_Cases_2_Base P&amp;L" xfId="873" xr:uid="{00000000-0005-0000-0000-00006A030000}"/>
    <cellStyle name="s_Cases_2_Capex" xfId="874" xr:uid="{00000000-0005-0000-0000-00006B030000}"/>
    <cellStyle name="s_Cases_2_China as on Dec 31 2008" xfId="875" xr:uid="{00000000-0005-0000-0000-00006C030000}"/>
    <cellStyle name="s_Cases_2_Customer Details" xfId="876" xr:uid="{00000000-0005-0000-0000-00006D030000}"/>
    <cellStyle name="s_Cases_2_Eco Metrics" xfId="877" xr:uid="{00000000-0005-0000-0000-00006E030000}"/>
    <cellStyle name="s_Cases_2_GC001-China-Aug06" xfId="878" xr:uid="{00000000-0005-0000-0000-00006F030000}"/>
    <cellStyle name="s_Cases_2_GC001-China-July06" xfId="879" xr:uid="{00000000-0005-0000-0000-000070030000}"/>
    <cellStyle name="s_Cases_2_GC001-China-Oct06" xfId="880" xr:uid="{00000000-0005-0000-0000-000071030000}"/>
    <cellStyle name="s_Cases_2_Pipeline" xfId="881" xr:uid="{00000000-0005-0000-0000-000072030000}"/>
    <cellStyle name="s_Cases_2_Pullbacks" xfId="882" xr:uid="{00000000-0005-0000-0000-000073030000}"/>
    <cellStyle name="s_Cases_Aing report" xfId="883" xr:uid="{00000000-0005-0000-0000-000074030000}"/>
    <cellStyle name="s_Cases_AM0909" xfId="884" xr:uid="{00000000-0005-0000-0000-000075030000}"/>
    <cellStyle name="s_Cases_AM0909 2" xfId="885" xr:uid="{00000000-0005-0000-0000-000076030000}"/>
    <cellStyle name="s_Cases_AM0909_Aing report" xfId="886" xr:uid="{00000000-0005-0000-0000-000077030000}"/>
    <cellStyle name="s_Cases_AM0909_AR" xfId="887" xr:uid="{00000000-0005-0000-0000-000078030000}"/>
    <cellStyle name="s_Cases_AM0909_Base HC" xfId="888" xr:uid="{00000000-0005-0000-0000-000079030000}"/>
    <cellStyle name="s_Cases_AM0909_Base P&amp;L" xfId="889" xr:uid="{00000000-0005-0000-0000-00007A030000}"/>
    <cellStyle name="s_Cases_AM0909_Capex" xfId="890" xr:uid="{00000000-0005-0000-0000-00007B030000}"/>
    <cellStyle name="s_Cases_AM0909_China as on Dec 31 2008" xfId="891" xr:uid="{00000000-0005-0000-0000-00007C030000}"/>
    <cellStyle name="s_Cases_AM0909_Customer Details" xfId="892" xr:uid="{00000000-0005-0000-0000-00007D030000}"/>
    <cellStyle name="s_Cases_AM0909_Eco Metrics" xfId="893" xr:uid="{00000000-0005-0000-0000-00007E030000}"/>
    <cellStyle name="s_Cases_AM0909_GC001-China-Aug06" xfId="894" xr:uid="{00000000-0005-0000-0000-00007F030000}"/>
    <cellStyle name="s_Cases_AM0909_GC001-China-July06" xfId="895" xr:uid="{00000000-0005-0000-0000-000080030000}"/>
    <cellStyle name="s_Cases_AM0909_GC001-China-Oct06" xfId="896" xr:uid="{00000000-0005-0000-0000-000081030000}"/>
    <cellStyle name="s_Cases_AM0909_Pipeline" xfId="897" xr:uid="{00000000-0005-0000-0000-000082030000}"/>
    <cellStyle name="s_Cases_AM0909_Pullbacks" xfId="898" xr:uid="{00000000-0005-0000-0000-000083030000}"/>
    <cellStyle name="s_Cases_AR" xfId="899" xr:uid="{00000000-0005-0000-0000-000084030000}"/>
    <cellStyle name="s_Cases_Base HC" xfId="900" xr:uid="{00000000-0005-0000-0000-000085030000}"/>
    <cellStyle name="s_Cases_Base P&amp;L" xfId="901" xr:uid="{00000000-0005-0000-0000-000086030000}"/>
    <cellStyle name="s_Cases_Capex" xfId="902" xr:uid="{00000000-0005-0000-0000-000087030000}"/>
    <cellStyle name="s_Cases_China as on Dec 31 2008" xfId="903" xr:uid="{00000000-0005-0000-0000-000088030000}"/>
    <cellStyle name="s_Cases_Customer Details" xfId="904" xr:uid="{00000000-0005-0000-0000-000089030000}"/>
    <cellStyle name="s_Cases_Eco Metrics" xfId="905" xr:uid="{00000000-0005-0000-0000-00008A030000}"/>
    <cellStyle name="s_Cases_GC001-China-Aug06" xfId="906" xr:uid="{00000000-0005-0000-0000-00008B030000}"/>
    <cellStyle name="s_Cases_GC001-China-July06" xfId="907" xr:uid="{00000000-0005-0000-0000-00008C030000}"/>
    <cellStyle name="s_Cases_GC001-China-Oct06" xfId="908" xr:uid="{00000000-0005-0000-0000-00008D030000}"/>
    <cellStyle name="s_Cases_Pipeline" xfId="909" xr:uid="{00000000-0005-0000-0000-00008E030000}"/>
    <cellStyle name="s_Cases_Pullbacks" xfId="910" xr:uid="{00000000-0005-0000-0000-00008F030000}"/>
    <cellStyle name="s_Caterpillar" xfId="911" xr:uid="{00000000-0005-0000-0000-000090030000}"/>
    <cellStyle name="s_Caterpillar 2" xfId="912" xr:uid="{00000000-0005-0000-0000-000091030000}"/>
    <cellStyle name="s_Caterpillar_Aing report" xfId="913" xr:uid="{00000000-0005-0000-0000-000092030000}"/>
    <cellStyle name="s_Caterpillar_AR" xfId="914" xr:uid="{00000000-0005-0000-0000-000093030000}"/>
    <cellStyle name="s_Caterpillar_Base HC" xfId="915" xr:uid="{00000000-0005-0000-0000-000094030000}"/>
    <cellStyle name="s_Caterpillar_Base P&amp;L" xfId="916" xr:uid="{00000000-0005-0000-0000-000095030000}"/>
    <cellStyle name="s_Caterpillar_Capex" xfId="917" xr:uid="{00000000-0005-0000-0000-000096030000}"/>
    <cellStyle name="s_Caterpillar_China as on Dec 31 2008" xfId="918" xr:uid="{00000000-0005-0000-0000-000097030000}"/>
    <cellStyle name="s_Caterpillar_Customer Details" xfId="919" xr:uid="{00000000-0005-0000-0000-000098030000}"/>
    <cellStyle name="s_Caterpillar_Eco Metrics" xfId="920" xr:uid="{00000000-0005-0000-0000-000099030000}"/>
    <cellStyle name="s_Caterpillar_GC001-China-Aug06" xfId="921" xr:uid="{00000000-0005-0000-0000-00009A030000}"/>
    <cellStyle name="s_Caterpillar_GC001-China-July06" xfId="922" xr:uid="{00000000-0005-0000-0000-00009B030000}"/>
    <cellStyle name="s_Caterpillar_GC001-China-Oct06" xfId="923" xr:uid="{00000000-0005-0000-0000-00009C030000}"/>
    <cellStyle name="s_Caterpillar_Pipeline" xfId="924" xr:uid="{00000000-0005-0000-0000-00009D030000}"/>
    <cellStyle name="s_Caterpillar_Pullbacks" xfId="925" xr:uid="{00000000-0005-0000-0000-00009E030000}"/>
    <cellStyle name="s_China as on Dec 31 2008" xfId="926" xr:uid="{00000000-0005-0000-0000-00009F030000}"/>
    <cellStyle name="s_Credit (2)" xfId="927" xr:uid="{00000000-0005-0000-0000-0000A0030000}"/>
    <cellStyle name="s_Credit (2) 2" xfId="928" xr:uid="{00000000-0005-0000-0000-0000A1030000}"/>
    <cellStyle name="s_Credit (2)_1" xfId="929" xr:uid="{00000000-0005-0000-0000-0000A2030000}"/>
    <cellStyle name="s_Credit (2)_1 2" xfId="930" xr:uid="{00000000-0005-0000-0000-0000A3030000}"/>
    <cellStyle name="s_Credit (2)_1_Aing report" xfId="931" xr:uid="{00000000-0005-0000-0000-0000A4030000}"/>
    <cellStyle name="s_Credit (2)_1_AR" xfId="932" xr:uid="{00000000-0005-0000-0000-0000A5030000}"/>
    <cellStyle name="s_Credit (2)_1_Base HC" xfId="933" xr:uid="{00000000-0005-0000-0000-0000A6030000}"/>
    <cellStyle name="s_Credit (2)_1_Base P&amp;L" xfId="934" xr:uid="{00000000-0005-0000-0000-0000A7030000}"/>
    <cellStyle name="s_Credit (2)_1_Capex" xfId="935" xr:uid="{00000000-0005-0000-0000-0000A8030000}"/>
    <cellStyle name="s_Credit (2)_1_China as on Dec 31 2008" xfId="936" xr:uid="{00000000-0005-0000-0000-0000A9030000}"/>
    <cellStyle name="s_Credit (2)_1_Customer Details" xfId="937" xr:uid="{00000000-0005-0000-0000-0000AA030000}"/>
    <cellStyle name="s_Credit (2)_1_Eco Metrics" xfId="938" xr:uid="{00000000-0005-0000-0000-0000AB030000}"/>
    <cellStyle name="s_Credit (2)_1_GC001-China-Aug06" xfId="939" xr:uid="{00000000-0005-0000-0000-0000AC030000}"/>
    <cellStyle name="s_Credit (2)_1_GC001-China-July06" xfId="940" xr:uid="{00000000-0005-0000-0000-0000AD030000}"/>
    <cellStyle name="s_Credit (2)_1_GC001-China-Oct06" xfId="941" xr:uid="{00000000-0005-0000-0000-0000AE030000}"/>
    <cellStyle name="s_Credit (2)_1_Pipeline" xfId="942" xr:uid="{00000000-0005-0000-0000-0000AF030000}"/>
    <cellStyle name="s_Credit (2)_1_Pullbacks" xfId="943" xr:uid="{00000000-0005-0000-0000-0000B0030000}"/>
    <cellStyle name="s_Credit (2)_2" xfId="944" xr:uid="{00000000-0005-0000-0000-0000B1030000}"/>
    <cellStyle name="s_Credit (2)_2 2" xfId="945" xr:uid="{00000000-0005-0000-0000-0000B2030000}"/>
    <cellStyle name="s_Credit (2)_2_Aing report" xfId="946" xr:uid="{00000000-0005-0000-0000-0000B3030000}"/>
    <cellStyle name="s_Credit (2)_2_AR" xfId="947" xr:uid="{00000000-0005-0000-0000-0000B4030000}"/>
    <cellStyle name="s_Credit (2)_2_Base HC" xfId="948" xr:uid="{00000000-0005-0000-0000-0000B5030000}"/>
    <cellStyle name="s_Credit (2)_2_Base P&amp;L" xfId="949" xr:uid="{00000000-0005-0000-0000-0000B6030000}"/>
    <cellStyle name="s_Credit (2)_2_Capex" xfId="950" xr:uid="{00000000-0005-0000-0000-0000B7030000}"/>
    <cellStyle name="s_Credit (2)_2_China as on Dec 31 2008" xfId="951" xr:uid="{00000000-0005-0000-0000-0000B8030000}"/>
    <cellStyle name="s_Credit (2)_2_Customer Details" xfId="952" xr:uid="{00000000-0005-0000-0000-0000B9030000}"/>
    <cellStyle name="s_Credit (2)_2_Eco Metrics" xfId="953" xr:uid="{00000000-0005-0000-0000-0000BA030000}"/>
    <cellStyle name="s_Credit (2)_2_GC001-China-Aug06" xfId="954" xr:uid="{00000000-0005-0000-0000-0000BB030000}"/>
    <cellStyle name="s_Credit (2)_2_GC001-China-July06" xfId="955" xr:uid="{00000000-0005-0000-0000-0000BC030000}"/>
    <cellStyle name="s_Credit (2)_2_GC001-China-Oct06" xfId="956" xr:uid="{00000000-0005-0000-0000-0000BD030000}"/>
    <cellStyle name="s_Credit (2)_2_Pipeline" xfId="957" xr:uid="{00000000-0005-0000-0000-0000BE030000}"/>
    <cellStyle name="s_Credit (2)_2_Pullbacks" xfId="958" xr:uid="{00000000-0005-0000-0000-0000BF030000}"/>
    <cellStyle name="s_Credit (2)_Aing report" xfId="959" xr:uid="{00000000-0005-0000-0000-0000C0030000}"/>
    <cellStyle name="s_Credit (2)_AR" xfId="960" xr:uid="{00000000-0005-0000-0000-0000C1030000}"/>
    <cellStyle name="s_Credit (2)_Base HC" xfId="961" xr:uid="{00000000-0005-0000-0000-0000C2030000}"/>
    <cellStyle name="s_Credit (2)_Base P&amp;L" xfId="962" xr:uid="{00000000-0005-0000-0000-0000C3030000}"/>
    <cellStyle name="s_Credit (2)_Capex" xfId="963" xr:uid="{00000000-0005-0000-0000-0000C4030000}"/>
    <cellStyle name="s_Credit (2)_China as on Dec 31 2008" xfId="964" xr:uid="{00000000-0005-0000-0000-0000C5030000}"/>
    <cellStyle name="s_Credit (2)_Customer Details" xfId="965" xr:uid="{00000000-0005-0000-0000-0000C6030000}"/>
    <cellStyle name="s_Credit (2)_Eco Metrics" xfId="966" xr:uid="{00000000-0005-0000-0000-0000C7030000}"/>
    <cellStyle name="s_Credit (2)_GC001-China-Aug06" xfId="967" xr:uid="{00000000-0005-0000-0000-0000C8030000}"/>
    <cellStyle name="s_Credit (2)_GC001-China-July06" xfId="968" xr:uid="{00000000-0005-0000-0000-0000C9030000}"/>
    <cellStyle name="s_Credit (2)_GC001-China-Oct06" xfId="969" xr:uid="{00000000-0005-0000-0000-0000CA030000}"/>
    <cellStyle name="s_Credit (2)_Pipeline" xfId="970" xr:uid="{00000000-0005-0000-0000-0000CB030000}"/>
    <cellStyle name="s_Credit (2)_Pullbacks" xfId="971" xr:uid="{00000000-0005-0000-0000-0000CC030000}"/>
    <cellStyle name="s_Credit Graph" xfId="972" xr:uid="{00000000-0005-0000-0000-0000CD030000}"/>
    <cellStyle name="s_Credit Graph 2" xfId="973" xr:uid="{00000000-0005-0000-0000-0000CE030000}"/>
    <cellStyle name="s_Credit Graph_1" xfId="974" xr:uid="{00000000-0005-0000-0000-0000CF030000}"/>
    <cellStyle name="s_Credit Graph_1 2" xfId="975" xr:uid="{00000000-0005-0000-0000-0000D0030000}"/>
    <cellStyle name="s_Credit Graph_1_Aing report" xfId="976" xr:uid="{00000000-0005-0000-0000-0000D1030000}"/>
    <cellStyle name="s_Credit Graph_1_AR" xfId="977" xr:uid="{00000000-0005-0000-0000-0000D2030000}"/>
    <cellStyle name="s_Credit Graph_1_Base HC" xfId="978" xr:uid="{00000000-0005-0000-0000-0000D3030000}"/>
    <cellStyle name="s_Credit Graph_1_Base P&amp;L" xfId="979" xr:uid="{00000000-0005-0000-0000-0000D4030000}"/>
    <cellStyle name="s_Credit Graph_1_Capex" xfId="980" xr:uid="{00000000-0005-0000-0000-0000D5030000}"/>
    <cellStyle name="s_Credit Graph_1_China as on Dec 31 2008" xfId="981" xr:uid="{00000000-0005-0000-0000-0000D6030000}"/>
    <cellStyle name="s_Credit Graph_1_Customer Details" xfId="982" xr:uid="{00000000-0005-0000-0000-0000D7030000}"/>
    <cellStyle name="s_Credit Graph_1_Eco Metrics" xfId="983" xr:uid="{00000000-0005-0000-0000-0000D8030000}"/>
    <cellStyle name="s_Credit Graph_1_GC001-China-Aug06" xfId="984" xr:uid="{00000000-0005-0000-0000-0000D9030000}"/>
    <cellStyle name="s_Credit Graph_1_GC001-China-July06" xfId="985" xr:uid="{00000000-0005-0000-0000-0000DA030000}"/>
    <cellStyle name="s_Credit Graph_1_GC001-China-Oct06" xfId="986" xr:uid="{00000000-0005-0000-0000-0000DB030000}"/>
    <cellStyle name="s_Credit Graph_1_Pipeline" xfId="987" xr:uid="{00000000-0005-0000-0000-0000DC030000}"/>
    <cellStyle name="s_Credit Graph_1_Pullbacks" xfId="988" xr:uid="{00000000-0005-0000-0000-0000DD030000}"/>
    <cellStyle name="s_Credit Graph_2" xfId="989" xr:uid="{00000000-0005-0000-0000-0000DE030000}"/>
    <cellStyle name="s_Credit Graph_2 2" xfId="990" xr:uid="{00000000-0005-0000-0000-0000DF030000}"/>
    <cellStyle name="s_Credit Graph_2_Aing report" xfId="991" xr:uid="{00000000-0005-0000-0000-0000E0030000}"/>
    <cellStyle name="s_Credit Graph_2_AR" xfId="992" xr:uid="{00000000-0005-0000-0000-0000E1030000}"/>
    <cellStyle name="s_Credit Graph_2_Base HC" xfId="993" xr:uid="{00000000-0005-0000-0000-0000E2030000}"/>
    <cellStyle name="s_Credit Graph_2_Base P&amp;L" xfId="994" xr:uid="{00000000-0005-0000-0000-0000E3030000}"/>
    <cellStyle name="s_Credit Graph_2_Capex" xfId="995" xr:uid="{00000000-0005-0000-0000-0000E4030000}"/>
    <cellStyle name="s_Credit Graph_2_China as on Dec 31 2008" xfId="996" xr:uid="{00000000-0005-0000-0000-0000E5030000}"/>
    <cellStyle name="s_Credit Graph_2_Customer Details" xfId="997" xr:uid="{00000000-0005-0000-0000-0000E6030000}"/>
    <cellStyle name="s_Credit Graph_2_Eco Metrics" xfId="998" xr:uid="{00000000-0005-0000-0000-0000E7030000}"/>
    <cellStyle name="s_Credit Graph_2_GC001-China-Aug06" xfId="999" xr:uid="{00000000-0005-0000-0000-0000E8030000}"/>
    <cellStyle name="s_Credit Graph_2_GC001-China-July06" xfId="1000" xr:uid="{00000000-0005-0000-0000-0000E9030000}"/>
    <cellStyle name="s_Credit Graph_2_GC001-China-Oct06" xfId="1001" xr:uid="{00000000-0005-0000-0000-0000EA030000}"/>
    <cellStyle name="s_Credit Graph_2_Pipeline" xfId="1002" xr:uid="{00000000-0005-0000-0000-0000EB030000}"/>
    <cellStyle name="s_Credit Graph_2_Pullbacks" xfId="1003" xr:uid="{00000000-0005-0000-0000-0000EC030000}"/>
    <cellStyle name="s_Credit Graph_Aing report" xfId="1004" xr:uid="{00000000-0005-0000-0000-0000ED030000}"/>
    <cellStyle name="s_Credit Graph_AR" xfId="1005" xr:uid="{00000000-0005-0000-0000-0000EE030000}"/>
    <cellStyle name="s_Credit Graph_Base HC" xfId="1006" xr:uid="{00000000-0005-0000-0000-0000EF030000}"/>
    <cellStyle name="s_Credit Graph_Base P&amp;L" xfId="1007" xr:uid="{00000000-0005-0000-0000-0000F0030000}"/>
    <cellStyle name="s_Credit Graph_Capex" xfId="1008" xr:uid="{00000000-0005-0000-0000-0000F1030000}"/>
    <cellStyle name="s_Credit Graph_China as on Dec 31 2008" xfId="1009" xr:uid="{00000000-0005-0000-0000-0000F2030000}"/>
    <cellStyle name="s_Credit Graph_Customer Details" xfId="1010" xr:uid="{00000000-0005-0000-0000-0000F3030000}"/>
    <cellStyle name="s_Credit Graph_Eco Metrics" xfId="1011" xr:uid="{00000000-0005-0000-0000-0000F4030000}"/>
    <cellStyle name="s_Credit Graph_GC001-China-Aug06" xfId="1012" xr:uid="{00000000-0005-0000-0000-0000F5030000}"/>
    <cellStyle name="s_Credit Graph_GC001-China-July06" xfId="1013" xr:uid="{00000000-0005-0000-0000-0000F6030000}"/>
    <cellStyle name="s_Credit Graph_GC001-China-Oct06" xfId="1014" xr:uid="{00000000-0005-0000-0000-0000F7030000}"/>
    <cellStyle name="s_Credit Graph_Pipeline" xfId="1015" xr:uid="{00000000-0005-0000-0000-0000F8030000}"/>
    <cellStyle name="s_Credit Graph_Pullbacks" xfId="1016" xr:uid="{00000000-0005-0000-0000-0000F9030000}"/>
    <cellStyle name="s_Customer Details" xfId="1017" xr:uid="{00000000-0005-0000-0000-0000FA030000}"/>
    <cellStyle name="s_DCF" xfId="1018" xr:uid="{00000000-0005-0000-0000-0000FB030000}"/>
    <cellStyle name="s_DCF 2" xfId="1019" xr:uid="{00000000-0005-0000-0000-0000FC030000}"/>
    <cellStyle name="s_DCF Inputs" xfId="1020" xr:uid="{00000000-0005-0000-0000-0000FD030000}"/>
    <cellStyle name="s_DCF Inputs 2" xfId="1021" xr:uid="{00000000-0005-0000-0000-0000FE030000}"/>
    <cellStyle name="s_DCF Inputs_1" xfId="1022" xr:uid="{00000000-0005-0000-0000-0000FF030000}"/>
    <cellStyle name="s_DCF Inputs_1 2" xfId="1023" xr:uid="{00000000-0005-0000-0000-000000040000}"/>
    <cellStyle name="s_DCF Inputs_1_Aing report" xfId="1024" xr:uid="{00000000-0005-0000-0000-000001040000}"/>
    <cellStyle name="s_DCF Inputs_1_AR" xfId="1025" xr:uid="{00000000-0005-0000-0000-000002040000}"/>
    <cellStyle name="s_DCF Inputs_1_Base HC" xfId="1026" xr:uid="{00000000-0005-0000-0000-000003040000}"/>
    <cellStyle name="s_DCF Inputs_1_Base P&amp;L" xfId="1027" xr:uid="{00000000-0005-0000-0000-000004040000}"/>
    <cellStyle name="s_DCF Inputs_1_Capex" xfId="1028" xr:uid="{00000000-0005-0000-0000-000005040000}"/>
    <cellStyle name="s_DCF Inputs_1_China as on Dec 31 2008" xfId="1029" xr:uid="{00000000-0005-0000-0000-000006040000}"/>
    <cellStyle name="s_DCF Inputs_1_Customer Details" xfId="1030" xr:uid="{00000000-0005-0000-0000-000007040000}"/>
    <cellStyle name="s_DCF Inputs_1_Eco Metrics" xfId="1031" xr:uid="{00000000-0005-0000-0000-000008040000}"/>
    <cellStyle name="s_DCF Inputs_1_GC001-China-Aug06" xfId="1032" xr:uid="{00000000-0005-0000-0000-000009040000}"/>
    <cellStyle name="s_DCF Inputs_1_GC001-China-July06" xfId="1033" xr:uid="{00000000-0005-0000-0000-00000A040000}"/>
    <cellStyle name="s_DCF Inputs_1_GC001-China-Oct06" xfId="1034" xr:uid="{00000000-0005-0000-0000-00000B040000}"/>
    <cellStyle name="s_DCF Inputs_1_Pipeline" xfId="1035" xr:uid="{00000000-0005-0000-0000-00000C040000}"/>
    <cellStyle name="s_DCF Inputs_1_Pullbacks" xfId="1036" xr:uid="{00000000-0005-0000-0000-00000D040000}"/>
    <cellStyle name="s_DCF Inputs_2" xfId="1037" xr:uid="{00000000-0005-0000-0000-00000E040000}"/>
    <cellStyle name="s_DCF Inputs_2 2" xfId="1038" xr:uid="{00000000-0005-0000-0000-00000F040000}"/>
    <cellStyle name="s_DCF Inputs_2_Aing report" xfId="1039" xr:uid="{00000000-0005-0000-0000-000010040000}"/>
    <cellStyle name="s_DCF Inputs_2_AR" xfId="1040" xr:uid="{00000000-0005-0000-0000-000011040000}"/>
    <cellStyle name="s_DCF Inputs_2_Base HC" xfId="1041" xr:uid="{00000000-0005-0000-0000-000012040000}"/>
    <cellStyle name="s_DCF Inputs_2_Base P&amp;L" xfId="1042" xr:uid="{00000000-0005-0000-0000-000013040000}"/>
    <cellStyle name="s_DCF Inputs_2_Capex" xfId="1043" xr:uid="{00000000-0005-0000-0000-000014040000}"/>
    <cellStyle name="s_DCF Inputs_2_China as on Dec 31 2008" xfId="1044" xr:uid="{00000000-0005-0000-0000-000015040000}"/>
    <cellStyle name="s_DCF Inputs_2_Customer Details" xfId="1045" xr:uid="{00000000-0005-0000-0000-000016040000}"/>
    <cellStyle name="s_DCF Inputs_2_Eco Metrics" xfId="1046" xr:uid="{00000000-0005-0000-0000-000017040000}"/>
    <cellStyle name="s_DCF Inputs_2_GC001-China-Aug06" xfId="1047" xr:uid="{00000000-0005-0000-0000-000018040000}"/>
    <cellStyle name="s_DCF Inputs_2_GC001-China-July06" xfId="1048" xr:uid="{00000000-0005-0000-0000-000019040000}"/>
    <cellStyle name="s_DCF Inputs_2_GC001-China-Oct06" xfId="1049" xr:uid="{00000000-0005-0000-0000-00001A040000}"/>
    <cellStyle name="s_DCF Inputs_2_Pipeline" xfId="1050" xr:uid="{00000000-0005-0000-0000-00001B040000}"/>
    <cellStyle name="s_DCF Inputs_2_Pullbacks" xfId="1051" xr:uid="{00000000-0005-0000-0000-00001C040000}"/>
    <cellStyle name="s_DCF Inputs_Aing report" xfId="1052" xr:uid="{00000000-0005-0000-0000-00001D040000}"/>
    <cellStyle name="s_DCF Inputs_AM0909" xfId="1053" xr:uid="{00000000-0005-0000-0000-00001E040000}"/>
    <cellStyle name="s_DCF Inputs_AM0909 2" xfId="1054" xr:uid="{00000000-0005-0000-0000-00001F040000}"/>
    <cellStyle name="s_DCF Inputs_AM0909_Aing report" xfId="1055" xr:uid="{00000000-0005-0000-0000-000020040000}"/>
    <cellStyle name="s_DCF Inputs_AM0909_AR" xfId="1056" xr:uid="{00000000-0005-0000-0000-000021040000}"/>
    <cellStyle name="s_DCF Inputs_AM0909_Base HC" xfId="1057" xr:uid="{00000000-0005-0000-0000-000022040000}"/>
    <cellStyle name="s_DCF Inputs_AM0909_Base P&amp;L" xfId="1058" xr:uid="{00000000-0005-0000-0000-000023040000}"/>
    <cellStyle name="s_DCF Inputs_AM0909_Capex" xfId="1059" xr:uid="{00000000-0005-0000-0000-000024040000}"/>
    <cellStyle name="s_DCF Inputs_AM0909_China as on Dec 31 2008" xfId="1060" xr:uid="{00000000-0005-0000-0000-000025040000}"/>
    <cellStyle name="s_DCF Inputs_AM0909_Customer Details" xfId="1061" xr:uid="{00000000-0005-0000-0000-000026040000}"/>
    <cellStyle name="s_DCF Inputs_AM0909_Eco Metrics" xfId="1062" xr:uid="{00000000-0005-0000-0000-000027040000}"/>
    <cellStyle name="s_DCF Inputs_AM0909_GC001-China-Aug06" xfId="1063" xr:uid="{00000000-0005-0000-0000-000028040000}"/>
    <cellStyle name="s_DCF Inputs_AM0909_GC001-China-July06" xfId="1064" xr:uid="{00000000-0005-0000-0000-000029040000}"/>
    <cellStyle name="s_DCF Inputs_AM0909_GC001-China-Oct06" xfId="1065" xr:uid="{00000000-0005-0000-0000-00002A040000}"/>
    <cellStyle name="s_DCF Inputs_AM0909_Pipeline" xfId="1066" xr:uid="{00000000-0005-0000-0000-00002B040000}"/>
    <cellStyle name="s_DCF Inputs_AM0909_Pullbacks" xfId="1067" xr:uid="{00000000-0005-0000-0000-00002C040000}"/>
    <cellStyle name="s_DCF Inputs_AR" xfId="1068" xr:uid="{00000000-0005-0000-0000-00002D040000}"/>
    <cellStyle name="s_DCF Inputs_Base HC" xfId="1069" xr:uid="{00000000-0005-0000-0000-00002E040000}"/>
    <cellStyle name="s_DCF Inputs_Base P&amp;L" xfId="1070" xr:uid="{00000000-0005-0000-0000-00002F040000}"/>
    <cellStyle name="s_DCF Inputs_Capex" xfId="1071" xr:uid="{00000000-0005-0000-0000-000030040000}"/>
    <cellStyle name="s_DCF Inputs_China as on Dec 31 2008" xfId="1072" xr:uid="{00000000-0005-0000-0000-000031040000}"/>
    <cellStyle name="s_DCF Inputs_Customer Details" xfId="1073" xr:uid="{00000000-0005-0000-0000-000032040000}"/>
    <cellStyle name="s_DCF Inputs_Eco Metrics" xfId="1074" xr:uid="{00000000-0005-0000-0000-000033040000}"/>
    <cellStyle name="s_DCF Inputs_GC001-China-Aug06" xfId="1075" xr:uid="{00000000-0005-0000-0000-000034040000}"/>
    <cellStyle name="s_DCF Inputs_GC001-China-July06" xfId="1076" xr:uid="{00000000-0005-0000-0000-000035040000}"/>
    <cellStyle name="s_DCF Inputs_GC001-China-Oct06" xfId="1077" xr:uid="{00000000-0005-0000-0000-000036040000}"/>
    <cellStyle name="s_DCF Inputs_Pipeline" xfId="1078" xr:uid="{00000000-0005-0000-0000-000037040000}"/>
    <cellStyle name="s_DCF Inputs_Pullbacks" xfId="1079" xr:uid="{00000000-0005-0000-0000-000038040000}"/>
    <cellStyle name="s_DCF Matrix" xfId="1080" xr:uid="{00000000-0005-0000-0000-000039040000}"/>
    <cellStyle name="s_DCF Matrix 2" xfId="1081" xr:uid="{00000000-0005-0000-0000-00003A040000}"/>
    <cellStyle name="s_DCF Matrix_1" xfId="1082" xr:uid="{00000000-0005-0000-0000-00003B040000}"/>
    <cellStyle name="s_DCF Matrix_1 2" xfId="1083" xr:uid="{00000000-0005-0000-0000-00003C040000}"/>
    <cellStyle name="s_DCF Matrix_1_Aing report" xfId="1084" xr:uid="{00000000-0005-0000-0000-00003D040000}"/>
    <cellStyle name="s_DCF Matrix_1_AM0909" xfId="1085" xr:uid="{00000000-0005-0000-0000-00003E040000}"/>
    <cellStyle name="s_DCF Matrix_1_AM0909 2" xfId="1086" xr:uid="{00000000-0005-0000-0000-00003F040000}"/>
    <cellStyle name="s_DCF Matrix_1_AM0909_Aing report" xfId="1087" xr:uid="{00000000-0005-0000-0000-000040040000}"/>
    <cellStyle name="s_DCF Matrix_1_AM0909_AR" xfId="1088" xr:uid="{00000000-0005-0000-0000-000041040000}"/>
    <cellStyle name="s_DCF Matrix_1_AM0909_Base HC" xfId="1089" xr:uid="{00000000-0005-0000-0000-000042040000}"/>
    <cellStyle name="s_DCF Matrix_1_AM0909_Base P&amp;L" xfId="1090" xr:uid="{00000000-0005-0000-0000-000043040000}"/>
    <cellStyle name="s_DCF Matrix_1_AM0909_Capex" xfId="1091" xr:uid="{00000000-0005-0000-0000-000044040000}"/>
    <cellStyle name="s_DCF Matrix_1_AM0909_China as on Dec 31 2008" xfId="1092" xr:uid="{00000000-0005-0000-0000-000045040000}"/>
    <cellStyle name="s_DCF Matrix_1_AM0909_Customer Details" xfId="1093" xr:uid="{00000000-0005-0000-0000-000046040000}"/>
    <cellStyle name="s_DCF Matrix_1_AM0909_Eco Metrics" xfId="1094" xr:uid="{00000000-0005-0000-0000-000047040000}"/>
    <cellStyle name="s_DCF Matrix_1_AM0909_GC001-China-Aug06" xfId="1095" xr:uid="{00000000-0005-0000-0000-000048040000}"/>
    <cellStyle name="s_DCF Matrix_1_AM0909_GC001-China-July06" xfId="1096" xr:uid="{00000000-0005-0000-0000-000049040000}"/>
    <cellStyle name="s_DCF Matrix_1_AM0909_GC001-China-Oct06" xfId="1097" xr:uid="{00000000-0005-0000-0000-00004A040000}"/>
    <cellStyle name="s_DCF Matrix_1_AM0909_Pipeline" xfId="1098" xr:uid="{00000000-0005-0000-0000-00004B040000}"/>
    <cellStyle name="s_DCF Matrix_1_AM0909_Pullbacks" xfId="1099" xr:uid="{00000000-0005-0000-0000-00004C040000}"/>
    <cellStyle name="s_DCF Matrix_1_AR" xfId="1100" xr:uid="{00000000-0005-0000-0000-00004D040000}"/>
    <cellStyle name="s_DCF Matrix_1_Base HC" xfId="1101" xr:uid="{00000000-0005-0000-0000-00004E040000}"/>
    <cellStyle name="s_DCF Matrix_1_Base P&amp;L" xfId="1102" xr:uid="{00000000-0005-0000-0000-00004F040000}"/>
    <cellStyle name="s_DCF Matrix_1_Capex" xfId="1103" xr:uid="{00000000-0005-0000-0000-000050040000}"/>
    <cellStyle name="s_DCF Matrix_1_China as on Dec 31 2008" xfId="1104" xr:uid="{00000000-0005-0000-0000-000051040000}"/>
    <cellStyle name="s_DCF Matrix_1_Customer Details" xfId="1105" xr:uid="{00000000-0005-0000-0000-000052040000}"/>
    <cellStyle name="s_DCF Matrix_1_Eco Metrics" xfId="1106" xr:uid="{00000000-0005-0000-0000-000053040000}"/>
    <cellStyle name="s_DCF Matrix_1_GC001-China-Aug06" xfId="1107" xr:uid="{00000000-0005-0000-0000-000054040000}"/>
    <cellStyle name="s_DCF Matrix_1_GC001-China-July06" xfId="1108" xr:uid="{00000000-0005-0000-0000-000055040000}"/>
    <cellStyle name="s_DCF Matrix_1_GC001-China-Oct06" xfId="1109" xr:uid="{00000000-0005-0000-0000-000056040000}"/>
    <cellStyle name="s_DCF Matrix_1_IPO" xfId="1110" xr:uid="{00000000-0005-0000-0000-000057040000}"/>
    <cellStyle name="s_DCF Matrix_1_IPO 2" xfId="1111" xr:uid="{00000000-0005-0000-0000-000058040000}"/>
    <cellStyle name="s_DCF Matrix_1_IPO_Aing report" xfId="1112" xr:uid="{00000000-0005-0000-0000-000059040000}"/>
    <cellStyle name="s_DCF Matrix_1_IPO_AR" xfId="1113" xr:uid="{00000000-0005-0000-0000-00005A040000}"/>
    <cellStyle name="s_DCF Matrix_1_IPO_Base HC" xfId="1114" xr:uid="{00000000-0005-0000-0000-00005B040000}"/>
    <cellStyle name="s_DCF Matrix_1_IPO_Base P&amp;L" xfId="1115" xr:uid="{00000000-0005-0000-0000-00005C040000}"/>
    <cellStyle name="s_DCF Matrix_1_IPO_Capex" xfId="1116" xr:uid="{00000000-0005-0000-0000-00005D040000}"/>
    <cellStyle name="s_DCF Matrix_1_IPO_China as on Dec 31 2008" xfId="1117" xr:uid="{00000000-0005-0000-0000-00005E040000}"/>
    <cellStyle name="s_DCF Matrix_1_IPO_Customer Details" xfId="1118" xr:uid="{00000000-0005-0000-0000-00005F040000}"/>
    <cellStyle name="s_DCF Matrix_1_IPO_Eco Metrics" xfId="1119" xr:uid="{00000000-0005-0000-0000-000060040000}"/>
    <cellStyle name="s_DCF Matrix_1_IPO_GC001-China-Aug06" xfId="1120" xr:uid="{00000000-0005-0000-0000-000061040000}"/>
    <cellStyle name="s_DCF Matrix_1_IPO_GC001-China-July06" xfId="1121" xr:uid="{00000000-0005-0000-0000-000062040000}"/>
    <cellStyle name="s_DCF Matrix_1_IPO_GC001-China-Oct06" xfId="1122" xr:uid="{00000000-0005-0000-0000-000063040000}"/>
    <cellStyle name="s_DCF Matrix_1_IPO_Pipeline" xfId="1123" xr:uid="{00000000-0005-0000-0000-000064040000}"/>
    <cellStyle name="s_DCF Matrix_1_IPO_Pullbacks" xfId="1124" xr:uid="{00000000-0005-0000-0000-000065040000}"/>
    <cellStyle name="s_DCF Matrix_1_Pipeline" xfId="1125" xr:uid="{00000000-0005-0000-0000-000066040000}"/>
    <cellStyle name="s_DCF Matrix_1_Pullbacks" xfId="1126" xr:uid="{00000000-0005-0000-0000-000067040000}"/>
    <cellStyle name="s_DCF Matrix_2" xfId="1127" xr:uid="{00000000-0005-0000-0000-000068040000}"/>
    <cellStyle name="s_DCF Matrix_2 2" xfId="1128" xr:uid="{00000000-0005-0000-0000-000069040000}"/>
    <cellStyle name="s_DCF Matrix_2_Aing report" xfId="1129" xr:uid="{00000000-0005-0000-0000-00006A040000}"/>
    <cellStyle name="s_DCF Matrix_2_AM0909" xfId="1130" xr:uid="{00000000-0005-0000-0000-00006B040000}"/>
    <cellStyle name="s_DCF Matrix_2_AM0909 2" xfId="1131" xr:uid="{00000000-0005-0000-0000-00006C040000}"/>
    <cellStyle name="s_DCF Matrix_2_AM0909_Aing report" xfId="1132" xr:uid="{00000000-0005-0000-0000-00006D040000}"/>
    <cellStyle name="s_DCF Matrix_2_AM0909_AR" xfId="1133" xr:uid="{00000000-0005-0000-0000-00006E040000}"/>
    <cellStyle name="s_DCF Matrix_2_AM0909_Base HC" xfId="1134" xr:uid="{00000000-0005-0000-0000-00006F040000}"/>
    <cellStyle name="s_DCF Matrix_2_AM0909_Base P&amp;L" xfId="1135" xr:uid="{00000000-0005-0000-0000-000070040000}"/>
    <cellStyle name="s_DCF Matrix_2_AM0909_Capex" xfId="1136" xr:uid="{00000000-0005-0000-0000-000071040000}"/>
    <cellStyle name="s_DCF Matrix_2_AM0909_China as on Dec 31 2008" xfId="1137" xr:uid="{00000000-0005-0000-0000-000072040000}"/>
    <cellStyle name="s_DCF Matrix_2_AM0909_Customer Details" xfId="1138" xr:uid="{00000000-0005-0000-0000-000073040000}"/>
    <cellStyle name="s_DCF Matrix_2_AM0909_Eco Metrics" xfId="1139" xr:uid="{00000000-0005-0000-0000-000074040000}"/>
    <cellStyle name="s_DCF Matrix_2_AM0909_GC001-China-Aug06" xfId="1140" xr:uid="{00000000-0005-0000-0000-000075040000}"/>
    <cellStyle name="s_DCF Matrix_2_AM0909_GC001-China-July06" xfId="1141" xr:uid="{00000000-0005-0000-0000-000076040000}"/>
    <cellStyle name="s_DCF Matrix_2_AM0909_GC001-China-Oct06" xfId="1142" xr:uid="{00000000-0005-0000-0000-000077040000}"/>
    <cellStyle name="s_DCF Matrix_2_AM0909_Pipeline" xfId="1143" xr:uid="{00000000-0005-0000-0000-000078040000}"/>
    <cellStyle name="s_DCF Matrix_2_AM0909_Pullbacks" xfId="1144" xr:uid="{00000000-0005-0000-0000-000079040000}"/>
    <cellStyle name="s_DCF Matrix_2_AR" xfId="1145" xr:uid="{00000000-0005-0000-0000-00007A040000}"/>
    <cellStyle name="s_DCF Matrix_2_Base HC" xfId="1146" xr:uid="{00000000-0005-0000-0000-00007B040000}"/>
    <cellStyle name="s_DCF Matrix_2_Base P&amp;L" xfId="1147" xr:uid="{00000000-0005-0000-0000-00007C040000}"/>
    <cellStyle name="s_DCF Matrix_2_Capex" xfId="1148" xr:uid="{00000000-0005-0000-0000-00007D040000}"/>
    <cellStyle name="s_DCF Matrix_2_China as on Dec 31 2008" xfId="1149" xr:uid="{00000000-0005-0000-0000-00007E040000}"/>
    <cellStyle name="s_DCF Matrix_2_Customer Details" xfId="1150" xr:uid="{00000000-0005-0000-0000-00007F040000}"/>
    <cellStyle name="s_DCF Matrix_2_Eco Metrics" xfId="1151" xr:uid="{00000000-0005-0000-0000-000080040000}"/>
    <cellStyle name="s_DCF Matrix_2_GC001-China-Aug06" xfId="1152" xr:uid="{00000000-0005-0000-0000-000081040000}"/>
    <cellStyle name="s_DCF Matrix_2_GC001-China-July06" xfId="1153" xr:uid="{00000000-0005-0000-0000-000082040000}"/>
    <cellStyle name="s_DCF Matrix_2_GC001-China-Oct06" xfId="1154" xr:uid="{00000000-0005-0000-0000-000083040000}"/>
    <cellStyle name="s_DCF Matrix_2_Pipeline" xfId="1155" xr:uid="{00000000-0005-0000-0000-000084040000}"/>
    <cellStyle name="s_DCF Matrix_2_Pullbacks" xfId="1156" xr:uid="{00000000-0005-0000-0000-000085040000}"/>
    <cellStyle name="s_DCF Matrix_Aing report" xfId="1157" xr:uid="{00000000-0005-0000-0000-000086040000}"/>
    <cellStyle name="s_DCF Matrix_AR" xfId="1158" xr:uid="{00000000-0005-0000-0000-000087040000}"/>
    <cellStyle name="s_DCF Matrix_Base HC" xfId="1159" xr:uid="{00000000-0005-0000-0000-000088040000}"/>
    <cellStyle name="s_DCF Matrix_Base P&amp;L" xfId="1160" xr:uid="{00000000-0005-0000-0000-000089040000}"/>
    <cellStyle name="s_DCF Matrix_Capex" xfId="1161" xr:uid="{00000000-0005-0000-0000-00008A040000}"/>
    <cellStyle name="s_DCF Matrix_China as on Dec 31 2008" xfId="1162" xr:uid="{00000000-0005-0000-0000-00008B040000}"/>
    <cellStyle name="s_DCF Matrix_Customer Details" xfId="1163" xr:uid="{00000000-0005-0000-0000-00008C040000}"/>
    <cellStyle name="s_DCF Matrix_Eco Metrics" xfId="1164" xr:uid="{00000000-0005-0000-0000-00008D040000}"/>
    <cellStyle name="s_DCF Matrix_GC001-China-Aug06" xfId="1165" xr:uid="{00000000-0005-0000-0000-00008E040000}"/>
    <cellStyle name="s_DCF Matrix_GC001-China-July06" xfId="1166" xr:uid="{00000000-0005-0000-0000-00008F040000}"/>
    <cellStyle name="s_DCF Matrix_GC001-China-Oct06" xfId="1167" xr:uid="{00000000-0005-0000-0000-000090040000}"/>
    <cellStyle name="s_DCF Matrix_IPO" xfId="1168" xr:uid="{00000000-0005-0000-0000-000091040000}"/>
    <cellStyle name="s_DCF Matrix_IPO 2" xfId="1169" xr:uid="{00000000-0005-0000-0000-000092040000}"/>
    <cellStyle name="s_DCF Matrix_IPO_Aing report" xfId="1170" xr:uid="{00000000-0005-0000-0000-000093040000}"/>
    <cellStyle name="s_DCF Matrix_IPO_AR" xfId="1171" xr:uid="{00000000-0005-0000-0000-000094040000}"/>
    <cellStyle name="s_DCF Matrix_IPO_Base HC" xfId="1172" xr:uid="{00000000-0005-0000-0000-000095040000}"/>
    <cellStyle name="s_DCF Matrix_IPO_Base P&amp;L" xfId="1173" xr:uid="{00000000-0005-0000-0000-000096040000}"/>
    <cellStyle name="s_DCF Matrix_IPO_Capex" xfId="1174" xr:uid="{00000000-0005-0000-0000-000097040000}"/>
    <cellStyle name="s_DCF Matrix_IPO_China as on Dec 31 2008" xfId="1175" xr:uid="{00000000-0005-0000-0000-000098040000}"/>
    <cellStyle name="s_DCF Matrix_IPO_Customer Details" xfId="1176" xr:uid="{00000000-0005-0000-0000-000099040000}"/>
    <cellStyle name="s_DCF Matrix_IPO_Eco Metrics" xfId="1177" xr:uid="{00000000-0005-0000-0000-00009A040000}"/>
    <cellStyle name="s_DCF Matrix_IPO_GC001-China-Aug06" xfId="1178" xr:uid="{00000000-0005-0000-0000-00009B040000}"/>
    <cellStyle name="s_DCF Matrix_IPO_GC001-China-July06" xfId="1179" xr:uid="{00000000-0005-0000-0000-00009C040000}"/>
    <cellStyle name="s_DCF Matrix_IPO_GC001-China-Oct06" xfId="1180" xr:uid="{00000000-0005-0000-0000-00009D040000}"/>
    <cellStyle name="s_DCF Matrix_IPO_Pipeline" xfId="1181" xr:uid="{00000000-0005-0000-0000-00009E040000}"/>
    <cellStyle name="s_DCF Matrix_IPO_Pullbacks" xfId="1182" xr:uid="{00000000-0005-0000-0000-00009F040000}"/>
    <cellStyle name="s_DCF Matrix_Pipeline" xfId="1183" xr:uid="{00000000-0005-0000-0000-0000A0040000}"/>
    <cellStyle name="s_DCF Matrix_Pullbacks" xfId="1184" xr:uid="{00000000-0005-0000-0000-0000A1040000}"/>
    <cellStyle name="s_DCF Matrix_REVISE24" xfId="1185" xr:uid="{00000000-0005-0000-0000-0000A2040000}"/>
    <cellStyle name="s_DCF Matrix_REVISE24 2" xfId="1186" xr:uid="{00000000-0005-0000-0000-0000A3040000}"/>
    <cellStyle name="s_DCF Matrix_REVISE24_Aing report" xfId="1187" xr:uid="{00000000-0005-0000-0000-0000A4040000}"/>
    <cellStyle name="s_DCF Matrix_REVISE24_AR" xfId="1188" xr:uid="{00000000-0005-0000-0000-0000A5040000}"/>
    <cellStyle name="s_DCF Matrix_REVISE24_Base HC" xfId="1189" xr:uid="{00000000-0005-0000-0000-0000A6040000}"/>
    <cellStyle name="s_DCF Matrix_REVISE24_Base P&amp;L" xfId="1190" xr:uid="{00000000-0005-0000-0000-0000A7040000}"/>
    <cellStyle name="s_DCF Matrix_REVISE24_Capex" xfId="1191" xr:uid="{00000000-0005-0000-0000-0000A8040000}"/>
    <cellStyle name="s_DCF Matrix_REVISE24_China as on Dec 31 2008" xfId="1192" xr:uid="{00000000-0005-0000-0000-0000A9040000}"/>
    <cellStyle name="s_DCF Matrix_REVISE24_Customer Details" xfId="1193" xr:uid="{00000000-0005-0000-0000-0000AA040000}"/>
    <cellStyle name="s_DCF Matrix_REVISE24_Eco Metrics" xfId="1194" xr:uid="{00000000-0005-0000-0000-0000AB040000}"/>
    <cellStyle name="s_DCF Matrix_REVISE24_GC001-China-Aug06" xfId="1195" xr:uid="{00000000-0005-0000-0000-0000AC040000}"/>
    <cellStyle name="s_DCF Matrix_REVISE24_GC001-China-July06" xfId="1196" xr:uid="{00000000-0005-0000-0000-0000AD040000}"/>
    <cellStyle name="s_DCF Matrix_REVISE24_GC001-China-Oct06" xfId="1197" xr:uid="{00000000-0005-0000-0000-0000AE040000}"/>
    <cellStyle name="s_DCF Matrix_REVISE24_Pipeline" xfId="1198" xr:uid="{00000000-0005-0000-0000-0000AF040000}"/>
    <cellStyle name="s_DCF Matrix_REVISE24_Pullbacks" xfId="1199" xr:uid="{00000000-0005-0000-0000-0000B0040000}"/>
    <cellStyle name="s_DCF_1" xfId="1200" xr:uid="{00000000-0005-0000-0000-0000B1040000}"/>
    <cellStyle name="s_DCF_1 2" xfId="1201" xr:uid="{00000000-0005-0000-0000-0000B2040000}"/>
    <cellStyle name="s_DCF_1_Aing report" xfId="1202" xr:uid="{00000000-0005-0000-0000-0000B3040000}"/>
    <cellStyle name="s_DCF_1_AR" xfId="1203" xr:uid="{00000000-0005-0000-0000-0000B4040000}"/>
    <cellStyle name="s_DCF_1_Base HC" xfId="1204" xr:uid="{00000000-0005-0000-0000-0000B5040000}"/>
    <cellStyle name="s_DCF_1_Base P&amp;L" xfId="1205" xr:uid="{00000000-0005-0000-0000-0000B6040000}"/>
    <cellStyle name="s_DCF_1_Capex" xfId="1206" xr:uid="{00000000-0005-0000-0000-0000B7040000}"/>
    <cellStyle name="s_DCF_1_China as on Dec 31 2008" xfId="1207" xr:uid="{00000000-0005-0000-0000-0000B8040000}"/>
    <cellStyle name="s_DCF_1_Customer Details" xfId="1208" xr:uid="{00000000-0005-0000-0000-0000B9040000}"/>
    <cellStyle name="s_DCF_1_Eco Metrics" xfId="1209" xr:uid="{00000000-0005-0000-0000-0000BA040000}"/>
    <cellStyle name="s_DCF_1_GC001-China-Aug06" xfId="1210" xr:uid="{00000000-0005-0000-0000-0000BB040000}"/>
    <cellStyle name="s_DCF_1_GC001-China-July06" xfId="1211" xr:uid="{00000000-0005-0000-0000-0000BC040000}"/>
    <cellStyle name="s_DCF_1_GC001-China-Oct06" xfId="1212" xr:uid="{00000000-0005-0000-0000-0000BD040000}"/>
    <cellStyle name="s_DCF_1_Pipeline" xfId="1213" xr:uid="{00000000-0005-0000-0000-0000BE040000}"/>
    <cellStyle name="s_DCF_1_Pullbacks" xfId="1214" xr:uid="{00000000-0005-0000-0000-0000BF040000}"/>
    <cellStyle name="s_DCF_2" xfId="1215" xr:uid="{00000000-0005-0000-0000-0000C0040000}"/>
    <cellStyle name="s_DCF_2 2" xfId="1216" xr:uid="{00000000-0005-0000-0000-0000C1040000}"/>
    <cellStyle name="s_DCF_2_Aing report" xfId="1217" xr:uid="{00000000-0005-0000-0000-0000C2040000}"/>
    <cellStyle name="s_DCF_2_AR" xfId="1218" xr:uid="{00000000-0005-0000-0000-0000C3040000}"/>
    <cellStyle name="s_DCF_2_Base HC" xfId="1219" xr:uid="{00000000-0005-0000-0000-0000C4040000}"/>
    <cellStyle name="s_DCF_2_Base P&amp;L" xfId="1220" xr:uid="{00000000-0005-0000-0000-0000C5040000}"/>
    <cellStyle name="s_DCF_2_Capex" xfId="1221" xr:uid="{00000000-0005-0000-0000-0000C6040000}"/>
    <cellStyle name="s_DCF_2_China as on Dec 31 2008" xfId="1222" xr:uid="{00000000-0005-0000-0000-0000C7040000}"/>
    <cellStyle name="s_DCF_2_Customer Details" xfId="1223" xr:uid="{00000000-0005-0000-0000-0000C8040000}"/>
    <cellStyle name="s_DCF_2_Eco Metrics" xfId="1224" xr:uid="{00000000-0005-0000-0000-0000C9040000}"/>
    <cellStyle name="s_DCF_2_GC001-China-Aug06" xfId="1225" xr:uid="{00000000-0005-0000-0000-0000CA040000}"/>
    <cellStyle name="s_DCF_2_GC001-China-July06" xfId="1226" xr:uid="{00000000-0005-0000-0000-0000CB040000}"/>
    <cellStyle name="s_DCF_2_GC001-China-Oct06" xfId="1227" xr:uid="{00000000-0005-0000-0000-0000CC040000}"/>
    <cellStyle name="s_DCF_2_Pipeline" xfId="1228" xr:uid="{00000000-0005-0000-0000-0000CD040000}"/>
    <cellStyle name="s_DCF_2_Pullbacks" xfId="1229" xr:uid="{00000000-0005-0000-0000-0000CE040000}"/>
    <cellStyle name="s_DCF_Aing report" xfId="1230" xr:uid="{00000000-0005-0000-0000-0000CF040000}"/>
    <cellStyle name="s_DCF_AR" xfId="1231" xr:uid="{00000000-0005-0000-0000-0000D0040000}"/>
    <cellStyle name="s_DCF_Base HC" xfId="1232" xr:uid="{00000000-0005-0000-0000-0000D1040000}"/>
    <cellStyle name="s_DCF_Base P&amp;L" xfId="1233" xr:uid="{00000000-0005-0000-0000-0000D2040000}"/>
    <cellStyle name="s_DCF_Capex" xfId="1234" xr:uid="{00000000-0005-0000-0000-0000D3040000}"/>
    <cellStyle name="s_DCF_China as on Dec 31 2008" xfId="1235" xr:uid="{00000000-0005-0000-0000-0000D4040000}"/>
    <cellStyle name="s_DCF_Customer Details" xfId="1236" xr:uid="{00000000-0005-0000-0000-0000D5040000}"/>
    <cellStyle name="s_DCF_Eco Metrics" xfId="1237" xr:uid="{00000000-0005-0000-0000-0000D6040000}"/>
    <cellStyle name="s_DCF_GC001-China-Aug06" xfId="1238" xr:uid="{00000000-0005-0000-0000-0000D7040000}"/>
    <cellStyle name="s_DCF_GC001-China-July06" xfId="1239" xr:uid="{00000000-0005-0000-0000-0000D8040000}"/>
    <cellStyle name="s_DCF_GC001-China-Oct06" xfId="1240" xr:uid="{00000000-0005-0000-0000-0000D9040000}"/>
    <cellStyle name="s_DCF_Pipeline" xfId="1241" xr:uid="{00000000-0005-0000-0000-0000DA040000}"/>
    <cellStyle name="s_DCF_Pullbacks" xfId="1242" xr:uid="{00000000-0005-0000-0000-0000DB040000}"/>
    <cellStyle name="s_DCFLBO Code" xfId="1243" xr:uid="{00000000-0005-0000-0000-0000DC040000}"/>
    <cellStyle name="s_DCFLBO Code 2" xfId="1244" xr:uid="{00000000-0005-0000-0000-0000DD040000}"/>
    <cellStyle name="s_DCFLBO Code_1" xfId="1245" xr:uid="{00000000-0005-0000-0000-0000DE040000}"/>
    <cellStyle name="s_DCFLBO Code_1 2" xfId="1246" xr:uid="{00000000-0005-0000-0000-0000DF040000}"/>
    <cellStyle name="s_DCFLBO Code_1_Aing report" xfId="1247" xr:uid="{00000000-0005-0000-0000-0000E0040000}"/>
    <cellStyle name="s_DCFLBO Code_1_AR" xfId="1248" xr:uid="{00000000-0005-0000-0000-0000E1040000}"/>
    <cellStyle name="s_DCFLBO Code_1_Base HC" xfId="1249" xr:uid="{00000000-0005-0000-0000-0000E2040000}"/>
    <cellStyle name="s_DCFLBO Code_1_Base P&amp;L" xfId="1250" xr:uid="{00000000-0005-0000-0000-0000E3040000}"/>
    <cellStyle name="s_DCFLBO Code_1_Capex" xfId="1251" xr:uid="{00000000-0005-0000-0000-0000E4040000}"/>
    <cellStyle name="s_DCFLBO Code_1_China as on Dec 31 2008" xfId="1252" xr:uid="{00000000-0005-0000-0000-0000E5040000}"/>
    <cellStyle name="s_DCFLBO Code_1_Customer Details" xfId="1253" xr:uid="{00000000-0005-0000-0000-0000E6040000}"/>
    <cellStyle name="s_DCFLBO Code_1_Eco Metrics" xfId="1254" xr:uid="{00000000-0005-0000-0000-0000E7040000}"/>
    <cellStyle name="s_DCFLBO Code_1_GC001-China-Aug06" xfId="1255" xr:uid="{00000000-0005-0000-0000-0000E8040000}"/>
    <cellStyle name="s_DCFLBO Code_1_GC001-China-July06" xfId="1256" xr:uid="{00000000-0005-0000-0000-0000E9040000}"/>
    <cellStyle name="s_DCFLBO Code_1_GC001-China-Oct06" xfId="1257" xr:uid="{00000000-0005-0000-0000-0000EA040000}"/>
    <cellStyle name="s_DCFLBO Code_1_Pipeline" xfId="1258" xr:uid="{00000000-0005-0000-0000-0000EB040000}"/>
    <cellStyle name="s_DCFLBO Code_1_Pullbacks" xfId="1259" xr:uid="{00000000-0005-0000-0000-0000EC040000}"/>
    <cellStyle name="s_DCFLBO Code_Aing report" xfId="1260" xr:uid="{00000000-0005-0000-0000-0000ED040000}"/>
    <cellStyle name="s_DCFLBO Code_AR" xfId="1261" xr:uid="{00000000-0005-0000-0000-0000EE040000}"/>
    <cellStyle name="s_DCFLBO Code_Base HC" xfId="1262" xr:uid="{00000000-0005-0000-0000-0000EF040000}"/>
    <cellStyle name="s_DCFLBO Code_Base P&amp;L" xfId="1263" xr:uid="{00000000-0005-0000-0000-0000F0040000}"/>
    <cellStyle name="s_DCFLBO Code_Capex" xfId="1264" xr:uid="{00000000-0005-0000-0000-0000F1040000}"/>
    <cellStyle name="s_DCFLBO Code_China as on Dec 31 2008" xfId="1265" xr:uid="{00000000-0005-0000-0000-0000F2040000}"/>
    <cellStyle name="s_DCFLBO Code_Customer Details" xfId="1266" xr:uid="{00000000-0005-0000-0000-0000F3040000}"/>
    <cellStyle name="s_DCFLBO Code_Eco Metrics" xfId="1267" xr:uid="{00000000-0005-0000-0000-0000F4040000}"/>
    <cellStyle name="s_DCFLBO Code_GC001-China-Aug06" xfId="1268" xr:uid="{00000000-0005-0000-0000-0000F5040000}"/>
    <cellStyle name="s_DCFLBO Code_GC001-China-July06" xfId="1269" xr:uid="{00000000-0005-0000-0000-0000F6040000}"/>
    <cellStyle name="s_DCFLBO Code_GC001-China-Oct06" xfId="1270" xr:uid="{00000000-0005-0000-0000-0000F7040000}"/>
    <cellStyle name="s_DCFLBO Code_Pipeline" xfId="1271" xr:uid="{00000000-0005-0000-0000-0000F8040000}"/>
    <cellStyle name="s_DCFLBO Code_Pullbacks" xfId="1272" xr:uid="{00000000-0005-0000-0000-0000F9040000}"/>
    <cellStyle name="s_Earnings" xfId="1273" xr:uid="{00000000-0005-0000-0000-0000FA040000}"/>
    <cellStyle name="s_Earnings (2)" xfId="1274" xr:uid="{00000000-0005-0000-0000-0000FB040000}"/>
    <cellStyle name="s_Earnings (2) 2" xfId="1275" xr:uid="{00000000-0005-0000-0000-0000FC040000}"/>
    <cellStyle name="s_Earnings (2)_1" xfId="1276" xr:uid="{00000000-0005-0000-0000-0000FD040000}"/>
    <cellStyle name="s_Earnings (2)_1 2" xfId="1277" xr:uid="{00000000-0005-0000-0000-0000FE040000}"/>
    <cellStyle name="s_Earnings (2)_1_Aing report" xfId="1278" xr:uid="{00000000-0005-0000-0000-0000FF040000}"/>
    <cellStyle name="s_Earnings (2)_1_AR" xfId="1279" xr:uid="{00000000-0005-0000-0000-000000050000}"/>
    <cellStyle name="s_Earnings (2)_1_Base HC" xfId="1280" xr:uid="{00000000-0005-0000-0000-000001050000}"/>
    <cellStyle name="s_Earnings (2)_1_Base P&amp;L" xfId="1281" xr:uid="{00000000-0005-0000-0000-000002050000}"/>
    <cellStyle name="s_Earnings (2)_1_Capex" xfId="1282" xr:uid="{00000000-0005-0000-0000-000003050000}"/>
    <cellStyle name="s_Earnings (2)_1_China as on Dec 31 2008" xfId="1283" xr:uid="{00000000-0005-0000-0000-000004050000}"/>
    <cellStyle name="s_Earnings (2)_1_Customer Details" xfId="1284" xr:uid="{00000000-0005-0000-0000-000005050000}"/>
    <cellStyle name="s_Earnings (2)_1_Eco Metrics" xfId="1285" xr:uid="{00000000-0005-0000-0000-000006050000}"/>
    <cellStyle name="s_Earnings (2)_1_GC001-China-Aug06" xfId="1286" xr:uid="{00000000-0005-0000-0000-000007050000}"/>
    <cellStyle name="s_Earnings (2)_1_GC001-China-July06" xfId="1287" xr:uid="{00000000-0005-0000-0000-000008050000}"/>
    <cellStyle name="s_Earnings (2)_1_GC001-China-Oct06" xfId="1288" xr:uid="{00000000-0005-0000-0000-000009050000}"/>
    <cellStyle name="s_Earnings (2)_1_Pipeline" xfId="1289" xr:uid="{00000000-0005-0000-0000-00000A050000}"/>
    <cellStyle name="s_Earnings (2)_1_Pullbacks" xfId="1290" xr:uid="{00000000-0005-0000-0000-00000B050000}"/>
    <cellStyle name="s_Earnings (2)_Aing report" xfId="1291" xr:uid="{00000000-0005-0000-0000-00000C050000}"/>
    <cellStyle name="s_Earnings (2)_AR" xfId="1292" xr:uid="{00000000-0005-0000-0000-00000D050000}"/>
    <cellStyle name="s_Earnings (2)_Base HC" xfId="1293" xr:uid="{00000000-0005-0000-0000-00000E050000}"/>
    <cellStyle name="s_Earnings (2)_Base P&amp;L" xfId="1294" xr:uid="{00000000-0005-0000-0000-00000F050000}"/>
    <cellStyle name="s_Earnings (2)_Capex" xfId="1295" xr:uid="{00000000-0005-0000-0000-000010050000}"/>
    <cellStyle name="s_Earnings (2)_China as on Dec 31 2008" xfId="1296" xr:uid="{00000000-0005-0000-0000-000011050000}"/>
    <cellStyle name="s_Earnings (2)_Customer Details" xfId="1297" xr:uid="{00000000-0005-0000-0000-000012050000}"/>
    <cellStyle name="s_Earnings (2)_Eco Metrics" xfId="1298" xr:uid="{00000000-0005-0000-0000-000013050000}"/>
    <cellStyle name="s_Earnings (2)_GC001-China-Aug06" xfId="1299" xr:uid="{00000000-0005-0000-0000-000014050000}"/>
    <cellStyle name="s_Earnings (2)_GC001-China-July06" xfId="1300" xr:uid="{00000000-0005-0000-0000-000015050000}"/>
    <cellStyle name="s_Earnings (2)_GC001-China-Oct06" xfId="1301" xr:uid="{00000000-0005-0000-0000-000016050000}"/>
    <cellStyle name="s_Earnings (2)_Pipeline" xfId="1302" xr:uid="{00000000-0005-0000-0000-000017050000}"/>
    <cellStyle name="s_Earnings (2)_Pullbacks" xfId="1303" xr:uid="{00000000-0005-0000-0000-000018050000}"/>
    <cellStyle name="s_Earnings 2" xfId="1304" xr:uid="{00000000-0005-0000-0000-000019050000}"/>
    <cellStyle name="s_Earnings 3" xfId="1305" xr:uid="{00000000-0005-0000-0000-00001A050000}"/>
    <cellStyle name="s_Earnings 4" xfId="1306" xr:uid="{00000000-0005-0000-0000-00001B050000}"/>
    <cellStyle name="s_Earnings 5" xfId="1307" xr:uid="{00000000-0005-0000-0000-00001C050000}"/>
    <cellStyle name="s_Earnings_1" xfId="1308" xr:uid="{00000000-0005-0000-0000-00001D050000}"/>
    <cellStyle name="s_Earnings_1 2" xfId="1309" xr:uid="{00000000-0005-0000-0000-00001E050000}"/>
    <cellStyle name="s_Earnings_1_Aing report" xfId="1310" xr:uid="{00000000-0005-0000-0000-00001F050000}"/>
    <cellStyle name="s_Earnings_1_AM0909" xfId="1311" xr:uid="{00000000-0005-0000-0000-000020050000}"/>
    <cellStyle name="s_Earnings_1_AM0909 2" xfId="1312" xr:uid="{00000000-0005-0000-0000-000021050000}"/>
    <cellStyle name="s_Earnings_1_AM0909_Aing report" xfId="1313" xr:uid="{00000000-0005-0000-0000-000022050000}"/>
    <cellStyle name="s_Earnings_1_AM0909_AR" xfId="1314" xr:uid="{00000000-0005-0000-0000-000023050000}"/>
    <cellStyle name="s_Earnings_1_AM0909_Base HC" xfId="1315" xr:uid="{00000000-0005-0000-0000-000024050000}"/>
    <cellStyle name="s_Earnings_1_AM0909_Base P&amp;L" xfId="1316" xr:uid="{00000000-0005-0000-0000-000025050000}"/>
    <cellStyle name="s_Earnings_1_AM0909_Capex" xfId="1317" xr:uid="{00000000-0005-0000-0000-000026050000}"/>
    <cellStyle name="s_Earnings_1_AM0909_China as on Dec 31 2008" xfId="1318" xr:uid="{00000000-0005-0000-0000-000027050000}"/>
    <cellStyle name="s_Earnings_1_AM0909_Customer Details" xfId="1319" xr:uid="{00000000-0005-0000-0000-000028050000}"/>
    <cellStyle name="s_Earnings_1_AM0909_Eco Metrics" xfId="1320" xr:uid="{00000000-0005-0000-0000-000029050000}"/>
    <cellStyle name="s_Earnings_1_AM0909_GC001-China-Aug06" xfId="1321" xr:uid="{00000000-0005-0000-0000-00002A050000}"/>
    <cellStyle name="s_Earnings_1_AM0909_GC001-China-July06" xfId="1322" xr:uid="{00000000-0005-0000-0000-00002B050000}"/>
    <cellStyle name="s_Earnings_1_AM0909_GC001-China-Oct06" xfId="1323" xr:uid="{00000000-0005-0000-0000-00002C050000}"/>
    <cellStyle name="s_Earnings_1_AM0909_Pipeline" xfId="1324" xr:uid="{00000000-0005-0000-0000-00002D050000}"/>
    <cellStyle name="s_Earnings_1_AM0909_Pullbacks" xfId="1325" xr:uid="{00000000-0005-0000-0000-00002E050000}"/>
    <cellStyle name="s_Earnings_1_AR" xfId="1326" xr:uid="{00000000-0005-0000-0000-00002F050000}"/>
    <cellStyle name="s_Earnings_1_Base HC" xfId="1327" xr:uid="{00000000-0005-0000-0000-000030050000}"/>
    <cellStyle name="s_Earnings_1_Base P&amp;L" xfId="1328" xr:uid="{00000000-0005-0000-0000-000031050000}"/>
    <cellStyle name="s_Earnings_1_Capex" xfId="1329" xr:uid="{00000000-0005-0000-0000-000032050000}"/>
    <cellStyle name="s_Earnings_1_China as on Dec 31 2008" xfId="1330" xr:uid="{00000000-0005-0000-0000-000033050000}"/>
    <cellStyle name="s_Earnings_1_Customer Details" xfId="1331" xr:uid="{00000000-0005-0000-0000-000034050000}"/>
    <cellStyle name="s_Earnings_1_Eco Metrics" xfId="1332" xr:uid="{00000000-0005-0000-0000-000035050000}"/>
    <cellStyle name="s_Earnings_1_GC001-China-Aug06" xfId="1333" xr:uid="{00000000-0005-0000-0000-000036050000}"/>
    <cellStyle name="s_Earnings_1_GC001-China-July06" xfId="1334" xr:uid="{00000000-0005-0000-0000-000037050000}"/>
    <cellStyle name="s_Earnings_1_GC001-China-Oct06" xfId="1335" xr:uid="{00000000-0005-0000-0000-000038050000}"/>
    <cellStyle name="s_Earnings_1_Pipeline" xfId="1336" xr:uid="{00000000-0005-0000-0000-000039050000}"/>
    <cellStyle name="s_Earnings_1_Pullbacks" xfId="1337" xr:uid="{00000000-0005-0000-0000-00003A050000}"/>
    <cellStyle name="s_Earnings_2" xfId="1338" xr:uid="{00000000-0005-0000-0000-00003B050000}"/>
    <cellStyle name="s_Earnings_2 2" xfId="1339" xr:uid="{00000000-0005-0000-0000-00003C050000}"/>
    <cellStyle name="s_Earnings_2_Aing report" xfId="1340" xr:uid="{00000000-0005-0000-0000-00003D050000}"/>
    <cellStyle name="s_Earnings_2_AM0909" xfId="1341" xr:uid="{00000000-0005-0000-0000-00003E050000}"/>
    <cellStyle name="s_Earnings_2_AM0909 2" xfId="1342" xr:uid="{00000000-0005-0000-0000-00003F050000}"/>
    <cellStyle name="s_Earnings_2_AM0909_Aing report" xfId="1343" xr:uid="{00000000-0005-0000-0000-000040050000}"/>
    <cellStyle name="s_Earnings_2_AM0909_AR" xfId="1344" xr:uid="{00000000-0005-0000-0000-000041050000}"/>
    <cellStyle name="s_Earnings_2_AM0909_Base HC" xfId="1345" xr:uid="{00000000-0005-0000-0000-000042050000}"/>
    <cellStyle name="s_Earnings_2_AM0909_Base P&amp;L" xfId="1346" xr:uid="{00000000-0005-0000-0000-000043050000}"/>
    <cellStyle name="s_Earnings_2_AM0909_Capex" xfId="1347" xr:uid="{00000000-0005-0000-0000-000044050000}"/>
    <cellStyle name="s_Earnings_2_AM0909_China as on Dec 31 2008" xfId="1348" xr:uid="{00000000-0005-0000-0000-000045050000}"/>
    <cellStyle name="s_Earnings_2_AM0909_Customer Details" xfId="1349" xr:uid="{00000000-0005-0000-0000-000046050000}"/>
    <cellStyle name="s_Earnings_2_AM0909_Eco Metrics" xfId="1350" xr:uid="{00000000-0005-0000-0000-000047050000}"/>
    <cellStyle name="s_Earnings_2_AM0909_GC001-China-Aug06" xfId="1351" xr:uid="{00000000-0005-0000-0000-000048050000}"/>
    <cellStyle name="s_Earnings_2_AM0909_GC001-China-July06" xfId="1352" xr:uid="{00000000-0005-0000-0000-000049050000}"/>
    <cellStyle name="s_Earnings_2_AM0909_GC001-China-Oct06" xfId="1353" xr:uid="{00000000-0005-0000-0000-00004A050000}"/>
    <cellStyle name="s_Earnings_2_AM0909_Pipeline" xfId="1354" xr:uid="{00000000-0005-0000-0000-00004B050000}"/>
    <cellStyle name="s_Earnings_2_AM0909_Pullbacks" xfId="1355" xr:uid="{00000000-0005-0000-0000-00004C050000}"/>
    <cellStyle name="s_Earnings_2_AR" xfId="1356" xr:uid="{00000000-0005-0000-0000-00004D050000}"/>
    <cellStyle name="s_Earnings_2_Base HC" xfId="1357" xr:uid="{00000000-0005-0000-0000-00004E050000}"/>
    <cellStyle name="s_Earnings_2_Base P&amp;L" xfId="1358" xr:uid="{00000000-0005-0000-0000-00004F050000}"/>
    <cellStyle name="s_Earnings_2_Capex" xfId="1359" xr:uid="{00000000-0005-0000-0000-000050050000}"/>
    <cellStyle name="s_Earnings_2_China as on Dec 31 2008" xfId="1360" xr:uid="{00000000-0005-0000-0000-000051050000}"/>
    <cellStyle name="s_Earnings_2_Customer Details" xfId="1361" xr:uid="{00000000-0005-0000-0000-000052050000}"/>
    <cellStyle name="s_Earnings_2_Eco Metrics" xfId="1362" xr:uid="{00000000-0005-0000-0000-000053050000}"/>
    <cellStyle name="s_Earnings_2_GC001-China-Aug06" xfId="1363" xr:uid="{00000000-0005-0000-0000-000054050000}"/>
    <cellStyle name="s_Earnings_2_GC001-China-July06" xfId="1364" xr:uid="{00000000-0005-0000-0000-000055050000}"/>
    <cellStyle name="s_Earnings_2_GC001-China-Oct06" xfId="1365" xr:uid="{00000000-0005-0000-0000-000056050000}"/>
    <cellStyle name="s_Earnings_2_Pipeline" xfId="1366" xr:uid="{00000000-0005-0000-0000-000057050000}"/>
    <cellStyle name="s_Earnings_2_Pullbacks" xfId="1367" xr:uid="{00000000-0005-0000-0000-000058050000}"/>
    <cellStyle name="s_Earnings_Aing report" xfId="1368" xr:uid="{00000000-0005-0000-0000-000059050000}"/>
    <cellStyle name="s_Earnings_AM0909" xfId="1369" xr:uid="{00000000-0005-0000-0000-00005A050000}"/>
    <cellStyle name="s_Earnings_AM0909 2" xfId="1370" xr:uid="{00000000-0005-0000-0000-00005B050000}"/>
    <cellStyle name="s_Earnings_AM0909_Aing report" xfId="1371" xr:uid="{00000000-0005-0000-0000-00005C050000}"/>
    <cellStyle name="s_Earnings_AM0909_AR" xfId="1372" xr:uid="{00000000-0005-0000-0000-00005D050000}"/>
    <cellStyle name="s_Earnings_AM0909_Base HC" xfId="1373" xr:uid="{00000000-0005-0000-0000-00005E050000}"/>
    <cellStyle name="s_Earnings_AM0909_Base P&amp;L" xfId="1374" xr:uid="{00000000-0005-0000-0000-00005F050000}"/>
    <cellStyle name="s_Earnings_AM0909_Capex" xfId="1375" xr:uid="{00000000-0005-0000-0000-000060050000}"/>
    <cellStyle name="s_Earnings_AM0909_China as on Dec 31 2008" xfId="1376" xr:uid="{00000000-0005-0000-0000-000061050000}"/>
    <cellStyle name="s_Earnings_AM0909_Customer Details" xfId="1377" xr:uid="{00000000-0005-0000-0000-000062050000}"/>
    <cellStyle name="s_Earnings_AM0909_Eco Metrics" xfId="1378" xr:uid="{00000000-0005-0000-0000-000063050000}"/>
    <cellStyle name="s_Earnings_AM0909_GC001-China-Aug06" xfId="1379" xr:uid="{00000000-0005-0000-0000-000064050000}"/>
    <cellStyle name="s_Earnings_AM0909_GC001-China-July06" xfId="1380" xr:uid="{00000000-0005-0000-0000-000065050000}"/>
    <cellStyle name="s_Earnings_AM0909_GC001-China-Oct06" xfId="1381" xr:uid="{00000000-0005-0000-0000-000066050000}"/>
    <cellStyle name="s_Earnings_AM0909_Pipeline" xfId="1382" xr:uid="{00000000-0005-0000-0000-000067050000}"/>
    <cellStyle name="s_Earnings_AM0909_Pullbacks" xfId="1383" xr:uid="{00000000-0005-0000-0000-000068050000}"/>
    <cellStyle name="s_Earnings_AR" xfId="1384" xr:uid="{00000000-0005-0000-0000-000069050000}"/>
    <cellStyle name="s_Earnings_Base HC" xfId="1385" xr:uid="{00000000-0005-0000-0000-00006A050000}"/>
    <cellStyle name="s_Earnings_Base P&amp;L" xfId="1386" xr:uid="{00000000-0005-0000-0000-00006B050000}"/>
    <cellStyle name="s_Earnings_Capex" xfId="1387" xr:uid="{00000000-0005-0000-0000-00006C050000}"/>
    <cellStyle name="s_Earnings_China as on Dec 31 2008" xfId="1388" xr:uid="{00000000-0005-0000-0000-00006D050000}"/>
    <cellStyle name="s_Earnings_Customer Details" xfId="1389" xr:uid="{00000000-0005-0000-0000-00006E050000}"/>
    <cellStyle name="s_Earnings_Eco Metrics" xfId="1390" xr:uid="{00000000-0005-0000-0000-00006F050000}"/>
    <cellStyle name="s_Earnings_GC001-China-Aug06" xfId="1391" xr:uid="{00000000-0005-0000-0000-000070050000}"/>
    <cellStyle name="s_Earnings_GC001-China-July06" xfId="1392" xr:uid="{00000000-0005-0000-0000-000071050000}"/>
    <cellStyle name="s_Earnings_GC001-China-Oct06" xfId="1393" xr:uid="{00000000-0005-0000-0000-000072050000}"/>
    <cellStyle name="s_Earnings_Pipeline" xfId="1394" xr:uid="{00000000-0005-0000-0000-000073050000}"/>
    <cellStyle name="s_Earnings_Pullbacks" xfId="1395" xr:uid="{00000000-0005-0000-0000-000074050000}"/>
    <cellStyle name="s_Eco Metrics" xfId="1396" xr:uid="{00000000-0005-0000-0000-000075050000}"/>
    <cellStyle name="s_Fin Graph" xfId="1397" xr:uid="{00000000-0005-0000-0000-000076050000}"/>
    <cellStyle name="s_Fin Graph 2" xfId="1398" xr:uid="{00000000-0005-0000-0000-000077050000}"/>
    <cellStyle name="s_Fin Graph_1" xfId="1399" xr:uid="{00000000-0005-0000-0000-000078050000}"/>
    <cellStyle name="s_Fin Graph_1 2" xfId="1400" xr:uid="{00000000-0005-0000-0000-000079050000}"/>
    <cellStyle name="s_Fin Graph_1_Aing report" xfId="1401" xr:uid="{00000000-0005-0000-0000-00007A050000}"/>
    <cellStyle name="s_Fin Graph_1_AR" xfId="1402" xr:uid="{00000000-0005-0000-0000-00007B050000}"/>
    <cellStyle name="s_Fin Graph_1_Base HC" xfId="1403" xr:uid="{00000000-0005-0000-0000-00007C050000}"/>
    <cellStyle name="s_Fin Graph_1_Base P&amp;L" xfId="1404" xr:uid="{00000000-0005-0000-0000-00007D050000}"/>
    <cellStyle name="s_Fin Graph_1_Capex" xfId="1405" xr:uid="{00000000-0005-0000-0000-00007E050000}"/>
    <cellStyle name="s_Fin Graph_1_China as on Dec 31 2008" xfId="1406" xr:uid="{00000000-0005-0000-0000-00007F050000}"/>
    <cellStyle name="s_Fin Graph_1_Customer Details" xfId="1407" xr:uid="{00000000-0005-0000-0000-000080050000}"/>
    <cellStyle name="s_Fin Graph_1_Eco Metrics" xfId="1408" xr:uid="{00000000-0005-0000-0000-000081050000}"/>
    <cellStyle name="s_Fin Graph_1_GC001-China-Aug06" xfId="1409" xr:uid="{00000000-0005-0000-0000-000082050000}"/>
    <cellStyle name="s_Fin Graph_1_GC001-China-July06" xfId="1410" xr:uid="{00000000-0005-0000-0000-000083050000}"/>
    <cellStyle name="s_Fin Graph_1_GC001-China-Oct06" xfId="1411" xr:uid="{00000000-0005-0000-0000-000084050000}"/>
    <cellStyle name="s_Fin Graph_1_Pipeline" xfId="1412" xr:uid="{00000000-0005-0000-0000-000085050000}"/>
    <cellStyle name="s_Fin Graph_1_Pullbacks" xfId="1413" xr:uid="{00000000-0005-0000-0000-000086050000}"/>
    <cellStyle name="s_Fin Graph_2" xfId="1414" xr:uid="{00000000-0005-0000-0000-000087050000}"/>
    <cellStyle name="s_Fin Graph_2 2" xfId="1415" xr:uid="{00000000-0005-0000-0000-000088050000}"/>
    <cellStyle name="s_Fin Graph_2_Aing report" xfId="1416" xr:uid="{00000000-0005-0000-0000-000089050000}"/>
    <cellStyle name="s_Fin Graph_2_AR" xfId="1417" xr:uid="{00000000-0005-0000-0000-00008A050000}"/>
    <cellStyle name="s_Fin Graph_2_Base HC" xfId="1418" xr:uid="{00000000-0005-0000-0000-00008B050000}"/>
    <cellStyle name="s_Fin Graph_2_Base P&amp;L" xfId="1419" xr:uid="{00000000-0005-0000-0000-00008C050000}"/>
    <cellStyle name="s_Fin Graph_2_Capex" xfId="1420" xr:uid="{00000000-0005-0000-0000-00008D050000}"/>
    <cellStyle name="s_Fin Graph_2_China as on Dec 31 2008" xfId="1421" xr:uid="{00000000-0005-0000-0000-00008E050000}"/>
    <cellStyle name="s_Fin Graph_2_Customer Details" xfId="1422" xr:uid="{00000000-0005-0000-0000-00008F050000}"/>
    <cellStyle name="s_Fin Graph_2_Eco Metrics" xfId="1423" xr:uid="{00000000-0005-0000-0000-000090050000}"/>
    <cellStyle name="s_Fin Graph_2_GC001-China-Aug06" xfId="1424" xr:uid="{00000000-0005-0000-0000-000091050000}"/>
    <cellStyle name="s_Fin Graph_2_GC001-China-July06" xfId="1425" xr:uid="{00000000-0005-0000-0000-000092050000}"/>
    <cellStyle name="s_Fin Graph_2_GC001-China-Oct06" xfId="1426" xr:uid="{00000000-0005-0000-0000-000093050000}"/>
    <cellStyle name="s_Fin Graph_2_Pipeline" xfId="1427" xr:uid="{00000000-0005-0000-0000-000094050000}"/>
    <cellStyle name="s_Fin Graph_2_Pullbacks" xfId="1428" xr:uid="{00000000-0005-0000-0000-000095050000}"/>
    <cellStyle name="s_Fin Graph_Aing report" xfId="1429" xr:uid="{00000000-0005-0000-0000-000096050000}"/>
    <cellStyle name="s_Fin Graph_AR" xfId="1430" xr:uid="{00000000-0005-0000-0000-000097050000}"/>
    <cellStyle name="s_Fin Graph_Base HC" xfId="1431" xr:uid="{00000000-0005-0000-0000-000098050000}"/>
    <cellStyle name="s_Fin Graph_Base P&amp;L" xfId="1432" xr:uid="{00000000-0005-0000-0000-000099050000}"/>
    <cellStyle name="s_Fin Graph_Capex" xfId="1433" xr:uid="{00000000-0005-0000-0000-00009A050000}"/>
    <cellStyle name="s_Fin Graph_China as on Dec 31 2008" xfId="1434" xr:uid="{00000000-0005-0000-0000-00009B050000}"/>
    <cellStyle name="s_Fin Graph_Customer Details" xfId="1435" xr:uid="{00000000-0005-0000-0000-00009C050000}"/>
    <cellStyle name="s_Fin Graph_Eco Metrics" xfId="1436" xr:uid="{00000000-0005-0000-0000-00009D050000}"/>
    <cellStyle name="s_Fin Graph_GC001-China-Aug06" xfId="1437" xr:uid="{00000000-0005-0000-0000-00009E050000}"/>
    <cellStyle name="s_Fin Graph_GC001-China-July06" xfId="1438" xr:uid="{00000000-0005-0000-0000-00009F050000}"/>
    <cellStyle name="s_Fin Graph_GC001-China-Oct06" xfId="1439" xr:uid="{00000000-0005-0000-0000-0000A0050000}"/>
    <cellStyle name="s_Fin Graph_Pipeline" xfId="1440" xr:uid="{00000000-0005-0000-0000-0000A1050000}"/>
    <cellStyle name="s_Fin Graph_Pullbacks" xfId="1441" xr:uid="{00000000-0005-0000-0000-0000A2050000}"/>
    <cellStyle name="s_GC001-China-Aug06" xfId="1442" xr:uid="{00000000-0005-0000-0000-0000A3050000}"/>
    <cellStyle name="s_GC001-China-July06" xfId="1443" xr:uid="{00000000-0005-0000-0000-0000A4050000}"/>
    <cellStyle name="s_GC001-China-Oct06" xfId="1444" xr:uid="{00000000-0005-0000-0000-0000A5050000}"/>
    <cellStyle name="s_Hist Graph" xfId="1445" xr:uid="{00000000-0005-0000-0000-0000A6050000}"/>
    <cellStyle name="s_Hist Graph 2" xfId="1446" xr:uid="{00000000-0005-0000-0000-0000A7050000}"/>
    <cellStyle name="s_Hist Graph_1" xfId="1447" xr:uid="{00000000-0005-0000-0000-0000A8050000}"/>
    <cellStyle name="s_Hist Graph_1 2" xfId="1448" xr:uid="{00000000-0005-0000-0000-0000A9050000}"/>
    <cellStyle name="s_Hist Graph_1_Aing report" xfId="1449" xr:uid="{00000000-0005-0000-0000-0000AA050000}"/>
    <cellStyle name="s_Hist Graph_1_AR" xfId="1450" xr:uid="{00000000-0005-0000-0000-0000AB050000}"/>
    <cellStyle name="s_Hist Graph_1_Base HC" xfId="1451" xr:uid="{00000000-0005-0000-0000-0000AC050000}"/>
    <cellStyle name="s_Hist Graph_1_Base P&amp;L" xfId="1452" xr:uid="{00000000-0005-0000-0000-0000AD050000}"/>
    <cellStyle name="s_Hist Graph_1_Capex" xfId="1453" xr:uid="{00000000-0005-0000-0000-0000AE050000}"/>
    <cellStyle name="s_Hist Graph_1_China as on Dec 31 2008" xfId="1454" xr:uid="{00000000-0005-0000-0000-0000AF050000}"/>
    <cellStyle name="s_Hist Graph_1_Customer Details" xfId="1455" xr:uid="{00000000-0005-0000-0000-0000B0050000}"/>
    <cellStyle name="s_Hist Graph_1_Eco Metrics" xfId="1456" xr:uid="{00000000-0005-0000-0000-0000B1050000}"/>
    <cellStyle name="s_Hist Graph_1_GC001-China-Aug06" xfId="1457" xr:uid="{00000000-0005-0000-0000-0000B2050000}"/>
    <cellStyle name="s_Hist Graph_1_GC001-China-July06" xfId="1458" xr:uid="{00000000-0005-0000-0000-0000B3050000}"/>
    <cellStyle name="s_Hist Graph_1_GC001-China-Oct06" xfId="1459" xr:uid="{00000000-0005-0000-0000-0000B4050000}"/>
    <cellStyle name="s_Hist Graph_1_Pipeline" xfId="1460" xr:uid="{00000000-0005-0000-0000-0000B5050000}"/>
    <cellStyle name="s_Hist Graph_1_Pullbacks" xfId="1461" xr:uid="{00000000-0005-0000-0000-0000B6050000}"/>
    <cellStyle name="s_Hist Graph_2" xfId="1462" xr:uid="{00000000-0005-0000-0000-0000B7050000}"/>
    <cellStyle name="s_Hist Graph_2 2" xfId="1463" xr:uid="{00000000-0005-0000-0000-0000B8050000}"/>
    <cellStyle name="s_Hist Graph_2_Aing report" xfId="1464" xr:uid="{00000000-0005-0000-0000-0000B9050000}"/>
    <cellStyle name="s_Hist Graph_2_AR" xfId="1465" xr:uid="{00000000-0005-0000-0000-0000BA050000}"/>
    <cellStyle name="s_Hist Graph_2_Base HC" xfId="1466" xr:uid="{00000000-0005-0000-0000-0000BB050000}"/>
    <cellStyle name="s_Hist Graph_2_Base P&amp;L" xfId="1467" xr:uid="{00000000-0005-0000-0000-0000BC050000}"/>
    <cellStyle name="s_Hist Graph_2_Capex" xfId="1468" xr:uid="{00000000-0005-0000-0000-0000BD050000}"/>
    <cellStyle name="s_Hist Graph_2_China as on Dec 31 2008" xfId="1469" xr:uid="{00000000-0005-0000-0000-0000BE050000}"/>
    <cellStyle name="s_Hist Graph_2_Customer Details" xfId="1470" xr:uid="{00000000-0005-0000-0000-0000BF050000}"/>
    <cellStyle name="s_Hist Graph_2_Eco Metrics" xfId="1471" xr:uid="{00000000-0005-0000-0000-0000C0050000}"/>
    <cellStyle name="s_Hist Graph_2_GC001-China-Aug06" xfId="1472" xr:uid="{00000000-0005-0000-0000-0000C1050000}"/>
    <cellStyle name="s_Hist Graph_2_GC001-China-July06" xfId="1473" xr:uid="{00000000-0005-0000-0000-0000C2050000}"/>
    <cellStyle name="s_Hist Graph_2_GC001-China-Oct06" xfId="1474" xr:uid="{00000000-0005-0000-0000-0000C3050000}"/>
    <cellStyle name="s_Hist Graph_2_Pipeline" xfId="1475" xr:uid="{00000000-0005-0000-0000-0000C4050000}"/>
    <cellStyle name="s_Hist Graph_2_Pullbacks" xfId="1476" xr:uid="{00000000-0005-0000-0000-0000C5050000}"/>
    <cellStyle name="s_Hist Graph_Aing report" xfId="1477" xr:uid="{00000000-0005-0000-0000-0000C6050000}"/>
    <cellStyle name="s_Hist Graph_AR" xfId="1478" xr:uid="{00000000-0005-0000-0000-0000C7050000}"/>
    <cellStyle name="s_Hist Graph_Base HC" xfId="1479" xr:uid="{00000000-0005-0000-0000-0000C8050000}"/>
    <cellStyle name="s_Hist Graph_Base P&amp;L" xfId="1480" xr:uid="{00000000-0005-0000-0000-0000C9050000}"/>
    <cellStyle name="s_Hist Graph_Capex" xfId="1481" xr:uid="{00000000-0005-0000-0000-0000CA050000}"/>
    <cellStyle name="s_Hist Graph_China as on Dec 31 2008" xfId="1482" xr:uid="{00000000-0005-0000-0000-0000CB050000}"/>
    <cellStyle name="s_Hist Graph_Customer Details" xfId="1483" xr:uid="{00000000-0005-0000-0000-0000CC050000}"/>
    <cellStyle name="s_Hist Graph_Eco Metrics" xfId="1484" xr:uid="{00000000-0005-0000-0000-0000CD050000}"/>
    <cellStyle name="s_Hist Graph_GC001-China-Aug06" xfId="1485" xr:uid="{00000000-0005-0000-0000-0000CE050000}"/>
    <cellStyle name="s_Hist Graph_GC001-China-July06" xfId="1486" xr:uid="{00000000-0005-0000-0000-0000CF050000}"/>
    <cellStyle name="s_Hist Graph_GC001-China-Oct06" xfId="1487" xr:uid="{00000000-0005-0000-0000-0000D0050000}"/>
    <cellStyle name="s_Hist Graph_Pipeline" xfId="1488" xr:uid="{00000000-0005-0000-0000-0000D1050000}"/>
    <cellStyle name="s_Hist Graph_Pullbacks" xfId="1489" xr:uid="{00000000-0005-0000-0000-0000D2050000}"/>
    <cellStyle name="s_Hist Inputs" xfId="1490" xr:uid="{00000000-0005-0000-0000-0000D3050000}"/>
    <cellStyle name="s_Hist Inputs (2)" xfId="1491" xr:uid="{00000000-0005-0000-0000-0000D4050000}"/>
    <cellStyle name="s_Hist Inputs (2) 2" xfId="1492" xr:uid="{00000000-0005-0000-0000-0000D5050000}"/>
    <cellStyle name="s_Hist Inputs (2)_1" xfId="1493" xr:uid="{00000000-0005-0000-0000-0000D6050000}"/>
    <cellStyle name="s_Hist Inputs (2)_1 2" xfId="1494" xr:uid="{00000000-0005-0000-0000-0000D7050000}"/>
    <cellStyle name="s_Hist Inputs (2)_1_Aing report" xfId="1495" xr:uid="{00000000-0005-0000-0000-0000D8050000}"/>
    <cellStyle name="s_Hist Inputs (2)_1_AR" xfId="1496" xr:uid="{00000000-0005-0000-0000-0000D9050000}"/>
    <cellStyle name="s_Hist Inputs (2)_1_Base HC" xfId="1497" xr:uid="{00000000-0005-0000-0000-0000DA050000}"/>
    <cellStyle name="s_Hist Inputs (2)_1_Base P&amp;L" xfId="1498" xr:uid="{00000000-0005-0000-0000-0000DB050000}"/>
    <cellStyle name="s_Hist Inputs (2)_1_Capex" xfId="1499" xr:uid="{00000000-0005-0000-0000-0000DC050000}"/>
    <cellStyle name="s_Hist Inputs (2)_1_China as on Dec 31 2008" xfId="1500" xr:uid="{00000000-0005-0000-0000-0000DD050000}"/>
    <cellStyle name="s_Hist Inputs (2)_1_Customer Details" xfId="1501" xr:uid="{00000000-0005-0000-0000-0000DE050000}"/>
    <cellStyle name="s_Hist Inputs (2)_1_Eco Metrics" xfId="1502" xr:uid="{00000000-0005-0000-0000-0000DF050000}"/>
    <cellStyle name="s_Hist Inputs (2)_1_GC001-China-Aug06" xfId="1503" xr:uid="{00000000-0005-0000-0000-0000E0050000}"/>
    <cellStyle name="s_Hist Inputs (2)_1_GC001-China-July06" xfId="1504" xr:uid="{00000000-0005-0000-0000-0000E1050000}"/>
    <cellStyle name="s_Hist Inputs (2)_1_GC001-China-Oct06" xfId="1505" xr:uid="{00000000-0005-0000-0000-0000E2050000}"/>
    <cellStyle name="s_Hist Inputs (2)_1_Pipeline" xfId="1506" xr:uid="{00000000-0005-0000-0000-0000E3050000}"/>
    <cellStyle name="s_Hist Inputs (2)_1_Pullbacks" xfId="1507" xr:uid="{00000000-0005-0000-0000-0000E4050000}"/>
    <cellStyle name="s_Hist Inputs (2)_Aing report" xfId="1508" xr:uid="{00000000-0005-0000-0000-0000E5050000}"/>
    <cellStyle name="s_Hist Inputs (2)_AR" xfId="1509" xr:uid="{00000000-0005-0000-0000-0000E6050000}"/>
    <cellStyle name="s_Hist Inputs (2)_Base HC" xfId="1510" xr:uid="{00000000-0005-0000-0000-0000E7050000}"/>
    <cellStyle name="s_Hist Inputs (2)_Base P&amp;L" xfId="1511" xr:uid="{00000000-0005-0000-0000-0000E8050000}"/>
    <cellStyle name="s_Hist Inputs (2)_Capex" xfId="1512" xr:uid="{00000000-0005-0000-0000-0000E9050000}"/>
    <cellStyle name="s_Hist Inputs (2)_China as on Dec 31 2008" xfId="1513" xr:uid="{00000000-0005-0000-0000-0000EA050000}"/>
    <cellStyle name="s_Hist Inputs (2)_Customer Details" xfId="1514" xr:uid="{00000000-0005-0000-0000-0000EB050000}"/>
    <cellStyle name="s_Hist Inputs (2)_Eco Metrics" xfId="1515" xr:uid="{00000000-0005-0000-0000-0000EC050000}"/>
    <cellStyle name="s_Hist Inputs (2)_GC001-China-Aug06" xfId="1516" xr:uid="{00000000-0005-0000-0000-0000ED050000}"/>
    <cellStyle name="s_Hist Inputs (2)_GC001-China-July06" xfId="1517" xr:uid="{00000000-0005-0000-0000-0000EE050000}"/>
    <cellStyle name="s_Hist Inputs (2)_GC001-China-Oct06" xfId="1518" xr:uid="{00000000-0005-0000-0000-0000EF050000}"/>
    <cellStyle name="s_Hist Inputs (2)_Pipeline" xfId="1519" xr:uid="{00000000-0005-0000-0000-0000F0050000}"/>
    <cellStyle name="s_Hist Inputs (2)_Pullbacks" xfId="1520" xr:uid="{00000000-0005-0000-0000-0000F1050000}"/>
    <cellStyle name="s_Hist Inputs 2" xfId="1521" xr:uid="{00000000-0005-0000-0000-0000F2050000}"/>
    <cellStyle name="s_Hist Inputs 3" xfId="1522" xr:uid="{00000000-0005-0000-0000-0000F3050000}"/>
    <cellStyle name="s_Hist Inputs 4" xfId="1523" xr:uid="{00000000-0005-0000-0000-0000F4050000}"/>
    <cellStyle name="s_Hist Inputs 5" xfId="1524" xr:uid="{00000000-0005-0000-0000-0000F5050000}"/>
    <cellStyle name="s_Hist Inputs_1" xfId="1525" xr:uid="{00000000-0005-0000-0000-0000F6050000}"/>
    <cellStyle name="s_Hist Inputs_1 2" xfId="1526" xr:uid="{00000000-0005-0000-0000-0000F7050000}"/>
    <cellStyle name="s_Hist Inputs_1_Aing report" xfId="1527" xr:uid="{00000000-0005-0000-0000-0000F8050000}"/>
    <cellStyle name="s_Hist Inputs_1_AM0909" xfId="1528" xr:uid="{00000000-0005-0000-0000-0000F9050000}"/>
    <cellStyle name="s_Hist Inputs_1_AM0909 2" xfId="1529" xr:uid="{00000000-0005-0000-0000-0000FA050000}"/>
    <cellStyle name="s_Hist Inputs_1_AM0909_Aing report" xfId="1530" xr:uid="{00000000-0005-0000-0000-0000FB050000}"/>
    <cellStyle name="s_Hist Inputs_1_AM0909_AR" xfId="1531" xr:uid="{00000000-0005-0000-0000-0000FC050000}"/>
    <cellStyle name="s_Hist Inputs_1_AM0909_Base HC" xfId="1532" xr:uid="{00000000-0005-0000-0000-0000FD050000}"/>
    <cellStyle name="s_Hist Inputs_1_AM0909_Base P&amp;L" xfId="1533" xr:uid="{00000000-0005-0000-0000-0000FE050000}"/>
    <cellStyle name="s_Hist Inputs_1_AM0909_Capex" xfId="1534" xr:uid="{00000000-0005-0000-0000-0000FF050000}"/>
    <cellStyle name="s_Hist Inputs_1_AM0909_China as on Dec 31 2008" xfId="1535" xr:uid="{00000000-0005-0000-0000-000000060000}"/>
    <cellStyle name="s_Hist Inputs_1_AM0909_Customer Details" xfId="1536" xr:uid="{00000000-0005-0000-0000-000001060000}"/>
    <cellStyle name="s_Hist Inputs_1_AM0909_Eco Metrics" xfId="1537" xr:uid="{00000000-0005-0000-0000-000002060000}"/>
    <cellStyle name="s_Hist Inputs_1_AM0909_GC001-China-Aug06" xfId="1538" xr:uid="{00000000-0005-0000-0000-000003060000}"/>
    <cellStyle name="s_Hist Inputs_1_AM0909_GC001-China-July06" xfId="1539" xr:uid="{00000000-0005-0000-0000-000004060000}"/>
    <cellStyle name="s_Hist Inputs_1_AM0909_GC001-China-Oct06" xfId="1540" xr:uid="{00000000-0005-0000-0000-000005060000}"/>
    <cellStyle name="s_Hist Inputs_1_AM0909_Pipeline" xfId="1541" xr:uid="{00000000-0005-0000-0000-000006060000}"/>
    <cellStyle name="s_Hist Inputs_1_AM0909_Pullbacks" xfId="1542" xr:uid="{00000000-0005-0000-0000-000007060000}"/>
    <cellStyle name="s_Hist Inputs_1_AR" xfId="1543" xr:uid="{00000000-0005-0000-0000-000008060000}"/>
    <cellStyle name="s_Hist Inputs_1_Base HC" xfId="1544" xr:uid="{00000000-0005-0000-0000-000009060000}"/>
    <cellStyle name="s_Hist Inputs_1_Base P&amp;L" xfId="1545" xr:uid="{00000000-0005-0000-0000-00000A060000}"/>
    <cellStyle name="s_Hist Inputs_1_Capex" xfId="1546" xr:uid="{00000000-0005-0000-0000-00000B060000}"/>
    <cellStyle name="s_Hist Inputs_1_China as on Dec 31 2008" xfId="1547" xr:uid="{00000000-0005-0000-0000-00000C060000}"/>
    <cellStyle name="s_Hist Inputs_1_Customer Details" xfId="1548" xr:uid="{00000000-0005-0000-0000-00000D060000}"/>
    <cellStyle name="s_Hist Inputs_1_Eco Metrics" xfId="1549" xr:uid="{00000000-0005-0000-0000-00000E060000}"/>
    <cellStyle name="s_Hist Inputs_1_GC001-China-Aug06" xfId="1550" xr:uid="{00000000-0005-0000-0000-00000F060000}"/>
    <cellStyle name="s_Hist Inputs_1_GC001-China-July06" xfId="1551" xr:uid="{00000000-0005-0000-0000-000010060000}"/>
    <cellStyle name="s_Hist Inputs_1_GC001-China-Oct06" xfId="1552" xr:uid="{00000000-0005-0000-0000-000011060000}"/>
    <cellStyle name="s_Hist Inputs_1_Pipeline" xfId="1553" xr:uid="{00000000-0005-0000-0000-000012060000}"/>
    <cellStyle name="s_Hist Inputs_1_Pullbacks" xfId="1554" xr:uid="{00000000-0005-0000-0000-000013060000}"/>
    <cellStyle name="s_Hist Inputs_2" xfId="1555" xr:uid="{00000000-0005-0000-0000-000014060000}"/>
    <cellStyle name="s_Hist Inputs_2 2" xfId="1556" xr:uid="{00000000-0005-0000-0000-000015060000}"/>
    <cellStyle name="s_Hist Inputs_2_Aing report" xfId="1557" xr:uid="{00000000-0005-0000-0000-000016060000}"/>
    <cellStyle name="s_Hist Inputs_2_AR" xfId="1558" xr:uid="{00000000-0005-0000-0000-000017060000}"/>
    <cellStyle name="s_Hist Inputs_2_Base HC" xfId="1559" xr:uid="{00000000-0005-0000-0000-000018060000}"/>
    <cellStyle name="s_Hist Inputs_2_Base P&amp;L" xfId="1560" xr:uid="{00000000-0005-0000-0000-000019060000}"/>
    <cellStyle name="s_Hist Inputs_2_Capex" xfId="1561" xr:uid="{00000000-0005-0000-0000-00001A060000}"/>
    <cellStyle name="s_Hist Inputs_2_China as on Dec 31 2008" xfId="1562" xr:uid="{00000000-0005-0000-0000-00001B060000}"/>
    <cellStyle name="s_Hist Inputs_2_Customer Details" xfId="1563" xr:uid="{00000000-0005-0000-0000-00001C060000}"/>
    <cellStyle name="s_Hist Inputs_2_Eco Metrics" xfId="1564" xr:uid="{00000000-0005-0000-0000-00001D060000}"/>
    <cellStyle name="s_Hist Inputs_2_GC001-China-Aug06" xfId="1565" xr:uid="{00000000-0005-0000-0000-00001E060000}"/>
    <cellStyle name="s_Hist Inputs_2_GC001-China-July06" xfId="1566" xr:uid="{00000000-0005-0000-0000-00001F060000}"/>
    <cellStyle name="s_Hist Inputs_2_GC001-China-Oct06" xfId="1567" xr:uid="{00000000-0005-0000-0000-000020060000}"/>
    <cellStyle name="s_Hist Inputs_2_Pipeline" xfId="1568" xr:uid="{00000000-0005-0000-0000-000021060000}"/>
    <cellStyle name="s_Hist Inputs_2_Pullbacks" xfId="1569" xr:uid="{00000000-0005-0000-0000-000022060000}"/>
    <cellStyle name="s_Hist Inputs_Aing report" xfId="1570" xr:uid="{00000000-0005-0000-0000-000023060000}"/>
    <cellStyle name="s_Hist Inputs_AM0909" xfId="1571" xr:uid="{00000000-0005-0000-0000-000024060000}"/>
    <cellStyle name="s_Hist Inputs_AM0909 2" xfId="1572" xr:uid="{00000000-0005-0000-0000-000025060000}"/>
    <cellStyle name="s_Hist Inputs_AM0909_Aing report" xfId="1573" xr:uid="{00000000-0005-0000-0000-000026060000}"/>
    <cellStyle name="s_Hist Inputs_AM0909_AR" xfId="1574" xr:uid="{00000000-0005-0000-0000-000027060000}"/>
    <cellStyle name="s_Hist Inputs_AM0909_Base HC" xfId="1575" xr:uid="{00000000-0005-0000-0000-000028060000}"/>
    <cellStyle name="s_Hist Inputs_AM0909_Base P&amp;L" xfId="1576" xr:uid="{00000000-0005-0000-0000-000029060000}"/>
    <cellStyle name="s_Hist Inputs_AM0909_Capex" xfId="1577" xr:uid="{00000000-0005-0000-0000-00002A060000}"/>
    <cellStyle name="s_Hist Inputs_AM0909_China as on Dec 31 2008" xfId="1578" xr:uid="{00000000-0005-0000-0000-00002B060000}"/>
    <cellStyle name="s_Hist Inputs_AM0909_Customer Details" xfId="1579" xr:uid="{00000000-0005-0000-0000-00002C060000}"/>
    <cellStyle name="s_Hist Inputs_AM0909_Eco Metrics" xfId="1580" xr:uid="{00000000-0005-0000-0000-00002D060000}"/>
    <cellStyle name="s_Hist Inputs_AM0909_GC001-China-Aug06" xfId="1581" xr:uid="{00000000-0005-0000-0000-00002E060000}"/>
    <cellStyle name="s_Hist Inputs_AM0909_GC001-China-July06" xfId="1582" xr:uid="{00000000-0005-0000-0000-00002F060000}"/>
    <cellStyle name="s_Hist Inputs_AM0909_GC001-China-Oct06" xfId="1583" xr:uid="{00000000-0005-0000-0000-000030060000}"/>
    <cellStyle name="s_Hist Inputs_AM0909_Pipeline" xfId="1584" xr:uid="{00000000-0005-0000-0000-000031060000}"/>
    <cellStyle name="s_Hist Inputs_AM0909_Pullbacks" xfId="1585" xr:uid="{00000000-0005-0000-0000-000032060000}"/>
    <cellStyle name="s_Hist Inputs_AR" xfId="1586" xr:uid="{00000000-0005-0000-0000-000033060000}"/>
    <cellStyle name="s_Hist Inputs_Base HC" xfId="1587" xr:uid="{00000000-0005-0000-0000-000034060000}"/>
    <cellStyle name="s_Hist Inputs_Base P&amp;L" xfId="1588" xr:uid="{00000000-0005-0000-0000-000035060000}"/>
    <cellStyle name="s_Hist Inputs_Capex" xfId="1589" xr:uid="{00000000-0005-0000-0000-000036060000}"/>
    <cellStyle name="s_Hist Inputs_China as on Dec 31 2008" xfId="1590" xr:uid="{00000000-0005-0000-0000-000037060000}"/>
    <cellStyle name="s_Hist Inputs_Customer Details" xfId="1591" xr:uid="{00000000-0005-0000-0000-000038060000}"/>
    <cellStyle name="s_Hist Inputs_Eco Metrics" xfId="1592" xr:uid="{00000000-0005-0000-0000-000039060000}"/>
    <cellStyle name="s_Hist Inputs_GC001-China-Aug06" xfId="1593" xr:uid="{00000000-0005-0000-0000-00003A060000}"/>
    <cellStyle name="s_Hist Inputs_GC001-China-July06" xfId="1594" xr:uid="{00000000-0005-0000-0000-00003B060000}"/>
    <cellStyle name="s_Hist Inputs_GC001-China-Oct06" xfId="1595" xr:uid="{00000000-0005-0000-0000-00003C060000}"/>
    <cellStyle name="s_Hist Inputs_Pipeline" xfId="1596" xr:uid="{00000000-0005-0000-0000-00003D060000}"/>
    <cellStyle name="s_Hist Inputs_Pullbacks" xfId="1597" xr:uid="{00000000-0005-0000-0000-00003E060000}"/>
    <cellStyle name="s_IPO" xfId="1598" xr:uid="{00000000-0005-0000-0000-00003F060000}"/>
    <cellStyle name="s_IPO 2" xfId="1599" xr:uid="{00000000-0005-0000-0000-000040060000}"/>
    <cellStyle name="s_IPO_Aing report" xfId="1600" xr:uid="{00000000-0005-0000-0000-000041060000}"/>
    <cellStyle name="s_IPO_AR" xfId="1601" xr:uid="{00000000-0005-0000-0000-000042060000}"/>
    <cellStyle name="s_IPO_Base HC" xfId="1602" xr:uid="{00000000-0005-0000-0000-000043060000}"/>
    <cellStyle name="s_IPO_Base P&amp;L" xfId="1603" xr:uid="{00000000-0005-0000-0000-000044060000}"/>
    <cellStyle name="s_IPO_Capex" xfId="1604" xr:uid="{00000000-0005-0000-0000-000045060000}"/>
    <cellStyle name="s_IPO_China as on Dec 31 2008" xfId="1605" xr:uid="{00000000-0005-0000-0000-000046060000}"/>
    <cellStyle name="s_IPO_Customer Details" xfId="1606" xr:uid="{00000000-0005-0000-0000-000047060000}"/>
    <cellStyle name="s_IPO_Eco Metrics" xfId="1607" xr:uid="{00000000-0005-0000-0000-000048060000}"/>
    <cellStyle name="s_IPO_GC001-China-Aug06" xfId="1608" xr:uid="{00000000-0005-0000-0000-000049060000}"/>
    <cellStyle name="s_IPO_GC001-China-July06" xfId="1609" xr:uid="{00000000-0005-0000-0000-00004A060000}"/>
    <cellStyle name="s_IPO_GC001-China-Oct06" xfId="1610" xr:uid="{00000000-0005-0000-0000-00004B060000}"/>
    <cellStyle name="s_IPO_Pipeline" xfId="1611" xr:uid="{00000000-0005-0000-0000-00004C060000}"/>
    <cellStyle name="s_IPO_Pullbacks" xfId="1612" xr:uid="{00000000-0005-0000-0000-00004D060000}"/>
    <cellStyle name="s_LambSum_link_a" xfId="1613" xr:uid="{00000000-0005-0000-0000-00004E060000}"/>
    <cellStyle name="s_LambSum_link_a 2" xfId="1614" xr:uid="{00000000-0005-0000-0000-00004F060000}"/>
    <cellStyle name="s_LambSum_link_a_Aing report" xfId="1615" xr:uid="{00000000-0005-0000-0000-000050060000}"/>
    <cellStyle name="s_LambSum_link_a_AR" xfId="1616" xr:uid="{00000000-0005-0000-0000-000051060000}"/>
    <cellStyle name="s_LambSum_link_a_Base HC" xfId="1617" xr:uid="{00000000-0005-0000-0000-000052060000}"/>
    <cellStyle name="s_LambSum_link_a_Base P&amp;L" xfId="1618" xr:uid="{00000000-0005-0000-0000-000053060000}"/>
    <cellStyle name="s_LambSum_link_a_Capex" xfId="1619" xr:uid="{00000000-0005-0000-0000-000054060000}"/>
    <cellStyle name="s_LambSum_link_a_China as on Dec 31 2008" xfId="1620" xr:uid="{00000000-0005-0000-0000-000055060000}"/>
    <cellStyle name="s_LambSum_link_a_Customer Details" xfId="1621" xr:uid="{00000000-0005-0000-0000-000056060000}"/>
    <cellStyle name="s_LambSum_link_a_Eco Metrics" xfId="1622" xr:uid="{00000000-0005-0000-0000-000057060000}"/>
    <cellStyle name="s_LambSum_link_a_GC001-China-Aug06" xfId="1623" xr:uid="{00000000-0005-0000-0000-000058060000}"/>
    <cellStyle name="s_LambSum_link_a_GC001-China-July06" xfId="1624" xr:uid="{00000000-0005-0000-0000-000059060000}"/>
    <cellStyle name="s_LambSum_link_a_GC001-China-Oct06" xfId="1625" xr:uid="{00000000-0005-0000-0000-00005A060000}"/>
    <cellStyle name="s_LambSum_link_a_Pipeline" xfId="1626" xr:uid="{00000000-0005-0000-0000-00005B060000}"/>
    <cellStyle name="s_LambSum_link_a_Pullbacks" xfId="1627" xr:uid="{00000000-0005-0000-0000-00005C060000}"/>
    <cellStyle name="s_LBO" xfId="1628" xr:uid="{00000000-0005-0000-0000-00005D060000}"/>
    <cellStyle name="s_LBO 2" xfId="1629" xr:uid="{00000000-0005-0000-0000-00005E060000}"/>
    <cellStyle name="s_LBO IRR" xfId="1630" xr:uid="{00000000-0005-0000-0000-00005F060000}"/>
    <cellStyle name="s_LBO IRR 2" xfId="1631" xr:uid="{00000000-0005-0000-0000-000060060000}"/>
    <cellStyle name="s_LBO IRR_1" xfId="1632" xr:uid="{00000000-0005-0000-0000-000061060000}"/>
    <cellStyle name="s_LBO IRR_1 2" xfId="1633" xr:uid="{00000000-0005-0000-0000-000062060000}"/>
    <cellStyle name="s_LBO IRR_1_Aing report" xfId="1634" xr:uid="{00000000-0005-0000-0000-000063060000}"/>
    <cellStyle name="s_LBO IRR_1_AR" xfId="1635" xr:uid="{00000000-0005-0000-0000-000064060000}"/>
    <cellStyle name="s_LBO IRR_1_Base HC" xfId="1636" xr:uid="{00000000-0005-0000-0000-000065060000}"/>
    <cellStyle name="s_LBO IRR_1_Base P&amp;L" xfId="1637" xr:uid="{00000000-0005-0000-0000-000066060000}"/>
    <cellStyle name="s_LBO IRR_1_Capex" xfId="1638" xr:uid="{00000000-0005-0000-0000-000067060000}"/>
    <cellStyle name="s_LBO IRR_1_China as on Dec 31 2008" xfId="1639" xr:uid="{00000000-0005-0000-0000-000068060000}"/>
    <cellStyle name="s_LBO IRR_1_Customer Details" xfId="1640" xr:uid="{00000000-0005-0000-0000-000069060000}"/>
    <cellStyle name="s_LBO IRR_1_Eco Metrics" xfId="1641" xr:uid="{00000000-0005-0000-0000-00006A060000}"/>
    <cellStyle name="s_LBO IRR_1_GC001-China-Aug06" xfId="1642" xr:uid="{00000000-0005-0000-0000-00006B060000}"/>
    <cellStyle name="s_LBO IRR_1_GC001-China-July06" xfId="1643" xr:uid="{00000000-0005-0000-0000-00006C060000}"/>
    <cellStyle name="s_LBO IRR_1_GC001-China-Oct06" xfId="1644" xr:uid="{00000000-0005-0000-0000-00006D060000}"/>
    <cellStyle name="s_LBO IRR_1_Pipeline" xfId="1645" xr:uid="{00000000-0005-0000-0000-00006E060000}"/>
    <cellStyle name="s_LBO IRR_1_Pullbacks" xfId="1646" xr:uid="{00000000-0005-0000-0000-00006F060000}"/>
    <cellStyle name="s_LBO IRR_2" xfId="1647" xr:uid="{00000000-0005-0000-0000-000070060000}"/>
    <cellStyle name="s_LBO IRR_2 2" xfId="1648" xr:uid="{00000000-0005-0000-0000-000071060000}"/>
    <cellStyle name="s_LBO IRR_2_Aing report" xfId="1649" xr:uid="{00000000-0005-0000-0000-000072060000}"/>
    <cellStyle name="s_LBO IRR_2_AR" xfId="1650" xr:uid="{00000000-0005-0000-0000-000073060000}"/>
    <cellStyle name="s_LBO IRR_2_Base HC" xfId="1651" xr:uid="{00000000-0005-0000-0000-000074060000}"/>
    <cellStyle name="s_LBO IRR_2_Base P&amp;L" xfId="1652" xr:uid="{00000000-0005-0000-0000-000075060000}"/>
    <cellStyle name="s_LBO IRR_2_Capex" xfId="1653" xr:uid="{00000000-0005-0000-0000-000076060000}"/>
    <cellStyle name="s_LBO IRR_2_China as on Dec 31 2008" xfId="1654" xr:uid="{00000000-0005-0000-0000-000077060000}"/>
    <cellStyle name="s_LBO IRR_2_Customer Details" xfId="1655" xr:uid="{00000000-0005-0000-0000-000078060000}"/>
    <cellStyle name="s_LBO IRR_2_Eco Metrics" xfId="1656" xr:uid="{00000000-0005-0000-0000-000079060000}"/>
    <cellStyle name="s_LBO IRR_2_GC001-China-Aug06" xfId="1657" xr:uid="{00000000-0005-0000-0000-00007A060000}"/>
    <cellStyle name="s_LBO IRR_2_GC001-China-July06" xfId="1658" xr:uid="{00000000-0005-0000-0000-00007B060000}"/>
    <cellStyle name="s_LBO IRR_2_GC001-China-Oct06" xfId="1659" xr:uid="{00000000-0005-0000-0000-00007C060000}"/>
    <cellStyle name="s_LBO IRR_2_Pipeline" xfId="1660" xr:uid="{00000000-0005-0000-0000-00007D060000}"/>
    <cellStyle name="s_LBO IRR_2_Pullbacks" xfId="1661" xr:uid="{00000000-0005-0000-0000-00007E060000}"/>
    <cellStyle name="s_LBO IRR_Aing report" xfId="1662" xr:uid="{00000000-0005-0000-0000-00007F060000}"/>
    <cellStyle name="s_LBO IRR_AR" xfId="1663" xr:uid="{00000000-0005-0000-0000-000080060000}"/>
    <cellStyle name="s_LBO IRR_Base HC" xfId="1664" xr:uid="{00000000-0005-0000-0000-000081060000}"/>
    <cellStyle name="s_LBO IRR_Base P&amp;L" xfId="1665" xr:uid="{00000000-0005-0000-0000-000082060000}"/>
    <cellStyle name="s_LBO IRR_Capex" xfId="1666" xr:uid="{00000000-0005-0000-0000-000083060000}"/>
    <cellStyle name="s_LBO IRR_China as on Dec 31 2008" xfId="1667" xr:uid="{00000000-0005-0000-0000-000084060000}"/>
    <cellStyle name="s_LBO IRR_Customer Details" xfId="1668" xr:uid="{00000000-0005-0000-0000-000085060000}"/>
    <cellStyle name="s_LBO IRR_Eco Metrics" xfId="1669" xr:uid="{00000000-0005-0000-0000-000086060000}"/>
    <cellStyle name="s_LBO IRR_GC001-China-Aug06" xfId="1670" xr:uid="{00000000-0005-0000-0000-000087060000}"/>
    <cellStyle name="s_LBO IRR_GC001-China-July06" xfId="1671" xr:uid="{00000000-0005-0000-0000-000088060000}"/>
    <cellStyle name="s_LBO IRR_GC001-China-Oct06" xfId="1672" xr:uid="{00000000-0005-0000-0000-000089060000}"/>
    <cellStyle name="s_LBO IRR_Pipeline" xfId="1673" xr:uid="{00000000-0005-0000-0000-00008A060000}"/>
    <cellStyle name="s_LBO IRR_Pullbacks" xfId="1674" xr:uid="{00000000-0005-0000-0000-00008B060000}"/>
    <cellStyle name="s_LBO Sens" xfId="1675" xr:uid="{00000000-0005-0000-0000-00008C060000}"/>
    <cellStyle name="s_LBO Sens 2" xfId="1676" xr:uid="{00000000-0005-0000-0000-00008D060000}"/>
    <cellStyle name="s_LBO Sens_1" xfId="1677" xr:uid="{00000000-0005-0000-0000-00008E060000}"/>
    <cellStyle name="s_LBO Sens_1 2" xfId="1678" xr:uid="{00000000-0005-0000-0000-00008F060000}"/>
    <cellStyle name="s_LBO Sens_1_Aing report" xfId="1679" xr:uid="{00000000-0005-0000-0000-000090060000}"/>
    <cellStyle name="s_LBO Sens_1_AR" xfId="1680" xr:uid="{00000000-0005-0000-0000-000091060000}"/>
    <cellStyle name="s_LBO Sens_1_Base HC" xfId="1681" xr:uid="{00000000-0005-0000-0000-000092060000}"/>
    <cellStyle name="s_LBO Sens_1_Base P&amp;L" xfId="1682" xr:uid="{00000000-0005-0000-0000-000093060000}"/>
    <cellStyle name="s_LBO Sens_1_Capex" xfId="1683" xr:uid="{00000000-0005-0000-0000-000094060000}"/>
    <cellStyle name="s_LBO Sens_1_China as on Dec 31 2008" xfId="1684" xr:uid="{00000000-0005-0000-0000-000095060000}"/>
    <cellStyle name="s_LBO Sens_1_Customer Details" xfId="1685" xr:uid="{00000000-0005-0000-0000-000096060000}"/>
    <cellStyle name="s_LBO Sens_1_Eco Metrics" xfId="1686" xr:uid="{00000000-0005-0000-0000-000097060000}"/>
    <cellStyle name="s_LBO Sens_1_GC001-China-Aug06" xfId="1687" xr:uid="{00000000-0005-0000-0000-000098060000}"/>
    <cellStyle name="s_LBO Sens_1_GC001-China-July06" xfId="1688" xr:uid="{00000000-0005-0000-0000-000099060000}"/>
    <cellStyle name="s_LBO Sens_1_GC001-China-Oct06" xfId="1689" xr:uid="{00000000-0005-0000-0000-00009A060000}"/>
    <cellStyle name="s_LBO Sens_1_Pipeline" xfId="1690" xr:uid="{00000000-0005-0000-0000-00009B060000}"/>
    <cellStyle name="s_LBO Sens_1_Pullbacks" xfId="1691" xr:uid="{00000000-0005-0000-0000-00009C060000}"/>
    <cellStyle name="s_LBO Sens_2" xfId="1692" xr:uid="{00000000-0005-0000-0000-00009D060000}"/>
    <cellStyle name="s_LBO Sens_2 2" xfId="1693" xr:uid="{00000000-0005-0000-0000-00009E060000}"/>
    <cellStyle name="s_LBO Sens_2_Aing report" xfId="1694" xr:uid="{00000000-0005-0000-0000-00009F060000}"/>
    <cellStyle name="s_LBO Sens_2_AR" xfId="1695" xr:uid="{00000000-0005-0000-0000-0000A0060000}"/>
    <cellStyle name="s_LBO Sens_2_Base HC" xfId="1696" xr:uid="{00000000-0005-0000-0000-0000A1060000}"/>
    <cellStyle name="s_LBO Sens_2_Base P&amp;L" xfId="1697" xr:uid="{00000000-0005-0000-0000-0000A2060000}"/>
    <cellStyle name="s_LBO Sens_2_Capex" xfId="1698" xr:uid="{00000000-0005-0000-0000-0000A3060000}"/>
    <cellStyle name="s_LBO Sens_2_China as on Dec 31 2008" xfId="1699" xr:uid="{00000000-0005-0000-0000-0000A4060000}"/>
    <cellStyle name="s_LBO Sens_2_Customer Details" xfId="1700" xr:uid="{00000000-0005-0000-0000-0000A5060000}"/>
    <cellStyle name="s_LBO Sens_2_Eco Metrics" xfId="1701" xr:uid="{00000000-0005-0000-0000-0000A6060000}"/>
    <cellStyle name="s_LBO Sens_2_GC001-China-Aug06" xfId="1702" xr:uid="{00000000-0005-0000-0000-0000A7060000}"/>
    <cellStyle name="s_LBO Sens_2_GC001-China-July06" xfId="1703" xr:uid="{00000000-0005-0000-0000-0000A8060000}"/>
    <cellStyle name="s_LBO Sens_2_GC001-China-Oct06" xfId="1704" xr:uid="{00000000-0005-0000-0000-0000A9060000}"/>
    <cellStyle name="s_LBO Sens_2_Pipeline" xfId="1705" xr:uid="{00000000-0005-0000-0000-0000AA060000}"/>
    <cellStyle name="s_LBO Sens_2_Pullbacks" xfId="1706" xr:uid="{00000000-0005-0000-0000-0000AB060000}"/>
    <cellStyle name="s_LBO Sens_Aing report" xfId="1707" xr:uid="{00000000-0005-0000-0000-0000AC060000}"/>
    <cellStyle name="s_LBO Sens_AR" xfId="1708" xr:uid="{00000000-0005-0000-0000-0000AD060000}"/>
    <cellStyle name="s_LBO Sens_Base HC" xfId="1709" xr:uid="{00000000-0005-0000-0000-0000AE060000}"/>
    <cellStyle name="s_LBO Sens_Base P&amp;L" xfId="1710" xr:uid="{00000000-0005-0000-0000-0000AF060000}"/>
    <cellStyle name="s_LBO Sens_Capex" xfId="1711" xr:uid="{00000000-0005-0000-0000-0000B0060000}"/>
    <cellStyle name="s_LBO Sens_China as on Dec 31 2008" xfId="1712" xr:uid="{00000000-0005-0000-0000-0000B1060000}"/>
    <cellStyle name="s_LBO Sens_Customer Details" xfId="1713" xr:uid="{00000000-0005-0000-0000-0000B2060000}"/>
    <cellStyle name="s_LBO Sens_Eco Metrics" xfId="1714" xr:uid="{00000000-0005-0000-0000-0000B3060000}"/>
    <cellStyle name="s_LBO Sens_GC001-China-Aug06" xfId="1715" xr:uid="{00000000-0005-0000-0000-0000B4060000}"/>
    <cellStyle name="s_LBO Sens_GC001-China-July06" xfId="1716" xr:uid="{00000000-0005-0000-0000-0000B5060000}"/>
    <cellStyle name="s_LBO Sens_GC001-China-Oct06" xfId="1717" xr:uid="{00000000-0005-0000-0000-0000B6060000}"/>
    <cellStyle name="s_LBO Sens_Pipeline" xfId="1718" xr:uid="{00000000-0005-0000-0000-0000B7060000}"/>
    <cellStyle name="s_LBO Sens_Pullbacks" xfId="1719" xr:uid="{00000000-0005-0000-0000-0000B8060000}"/>
    <cellStyle name="s_LBO Summary" xfId="1720" xr:uid="{00000000-0005-0000-0000-0000B9060000}"/>
    <cellStyle name="s_LBO Summary 2" xfId="1721" xr:uid="{00000000-0005-0000-0000-0000BA060000}"/>
    <cellStyle name="s_LBO Summary_1" xfId="1722" xr:uid="{00000000-0005-0000-0000-0000BB060000}"/>
    <cellStyle name="s_LBO Summary_1 2" xfId="1723" xr:uid="{00000000-0005-0000-0000-0000BC060000}"/>
    <cellStyle name="s_LBO Summary_1_Aing report" xfId="1724" xr:uid="{00000000-0005-0000-0000-0000BD060000}"/>
    <cellStyle name="s_LBO Summary_1_AR" xfId="1725" xr:uid="{00000000-0005-0000-0000-0000BE060000}"/>
    <cellStyle name="s_LBO Summary_1_Base HC" xfId="1726" xr:uid="{00000000-0005-0000-0000-0000BF060000}"/>
    <cellStyle name="s_LBO Summary_1_Base P&amp;L" xfId="1727" xr:uid="{00000000-0005-0000-0000-0000C0060000}"/>
    <cellStyle name="s_LBO Summary_1_Capex" xfId="1728" xr:uid="{00000000-0005-0000-0000-0000C1060000}"/>
    <cellStyle name="s_LBO Summary_1_China as on Dec 31 2008" xfId="1729" xr:uid="{00000000-0005-0000-0000-0000C2060000}"/>
    <cellStyle name="s_LBO Summary_1_Customer Details" xfId="1730" xr:uid="{00000000-0005-0000-0000-0000C3060000}"/>
    <cellStyle name="s_LBO Summary_1_Eco Metrics" xfId="1731" xr:uid="{00000000-0005-0000-0000-0000C4060000}"/>
    <cellStyle name="s_LBO Summary_1_GC001-China-Aug06" xfId="1732" xr:uid="{00000000-0005-0000-0000-0000C5060000}"/>
    <cellStyle name="s_LBO Summary_1_GC001-China-July06" xfId="1733" xr:uid="{00000000-0005-0000-0000-0000C6060000}"/>
    <cellStyle name="s_LBO Summary_1_GC001-China-Oct06" xfId="1734" xr:uid="{00000000-0005-0000-0000-0000C7060000}"/>
    <cellStyle name="s_LBO Summary_1_Mary911" xfId="1735" xr:uid="{00000000-0005-0000-0000-0000C8060000}"/>
    <cellStyle name="s_LBO Summary_1_Mary911 2" xfId="1736" xr:uid="{00000000-0005-0000-0000-0000C9060000}"/>
    <cellStyle name="s_LBO Summary_1_Mary911_Aing report" xfId="1737" xr:uid="{00000000-0005-0000-0000-0000CA060000}"/>
    <cellStyle name="s_LBO Summary_1_Mary911_AR" xfId="1738" xr:uid="{00000000-0005-0000-0000-0000CB060000}"/>
    <cellStyle name="s_LBO Summary_1_Mary911_Base HC" xfId="1739" xr:uid="{00000000-0005-0000-0000-0000CC060000}"/>
    <cellStyle name="s_LBO Summary_1_Mary911_Base P&amp;L" xfId="1740" xr:uid="{00000000-0005-0000-0000-0000CD060000}"/>
    <cellStyle name="s_LBO Summary_1_Mary911_Capex" xfId="1741" xr:uid="{00000000-0005-0000-0000-0000CE060000}"/>
    <cellStyle name="s_LBO Summary_1_Mary911_China as on Dec 31 2008" xfId="1742" xr:uid="{00000000-0005-0000-0000-0000CF060000}"/>
    <cellStyle name="s_LBO Summary_1_Mary911_Customer Details" xfId="1743" xr:uid="{00000000-0005-0000-0000-0000D0060000}"/>
    <cellStyle name="s_LBO Summary_1_Mary911_Eco Metrics" xfId="1744" xr:uid="{00000000-0005-0000-0000-0000D1060000}"/>
    <cellStyle name="s_LBO Summary_1_Mary911_GC001-China-Aug06" xfId="1745" xr:uid="{00000000-0005-0000-0000-0000D2060000}"/>
    <cellStyle name="s_LBO Summary_1_Mary911_GC001-China-July06" xfId="1746" xr:uid="{00000000-0005-0000-0000-0000D3060000}"/>
    <cellStyle name="s_LBO Summary_1_Mary911_GC001-China-Oct06" xfId="1747" xr:uid="{00000000-0005-0000-0000-0000D4060000}"/>
    <cellStyle name="s_LBO Summary_1_Mary911_Pipeline" xfId="1748" xr:uid="{00000000-0005-0000-0000-0000D5060000}"/>
    <cellStyle name="s_LBO Summary_1_Mary911_Pullbacks" xfId="1749" xr:uid="{00000000-0005-0000-0000-0000D6060000}"/>
    <cellStyle name="s_LBO Summary_1_mona0915a" xfId="1750" xr:uid="{00000000-0005-0000-0000-0000D7060000}"/>
    <cellStyle name="s_LBO Summary_1_mona0915a 2" xfId="1751" xr:uid="{00000000-0005-0000-0000-0000D8060000}"/>
    <cellStyle name="s_LBO Summary_1_mona0915a_Aing report" xfId="1752" xr:uid="{00000000-0005-0000-0000-0000D9060000}"/>
    <cellStyle name="s_LBO Summary_1_mona0915a_AR" xfId="1753" xr:uid="{00000000-0005-0000-0000-0000DA060000}"/>
    <cellStyle name="s_LBO Summary_1_mona0915a_Base HC" xfId="1754" xr:uid="{00000000-0005-0000-0000-0000DB060000}"/>
    <cellStyle name="s_LBO Summary_1_mona0915a_Base P&amp;L" xfId="1755" xr:uid="{00000000-0005-0000-0000-0000DC060000}"/>
    <cellStyle name="s_LBO Summary_1_mona0915a_Capex" xfId="1756" xr:uid="{00000000-0005-0000-0000-0000DD060000}"/>
    <cellStyle name="s_LBO Summary_1_mona0915a_China as on Dec 31 2008" xfId="1757" xr:uid="{00000000-0005-0000-0000-0000DE060000}"/>
    <cellStyle name="s_LBO Summary_1_mona0915a_Customer Details" xfId="1758" xr:uid="{00000000-0005-0000-0000-0000DF060000}"/>
    <cellStyle name="s_LBO Summary_1_mona0915a_Eco Metrics" xfId="1759" xr:uid="{00000000-0005-0000-0000-0000E0060000}"/>
    <cellStyle name="s_LBO Summary_1_mona0915a_GC001-China-Aug06" xfId="1760" xr:uid="{00000000-0005-0000-0000-0000E1060000}"/>
    <cellStyle name="s_LBO Summary_1_mona0915a_GC001-China-July06" xfId="1761" xr:uid="{00000000-0005-0000-0000-0000E2060000}"/>
    <cellStyle name="s_LBO Summary_1_mona0915a_GC001-China-Oct06" xfId="1762" xr:uid="{00000000-0005-0000-0000-0000E3060000}"/>
    <cellStyle name="s_LBO Summary_1_mona0915a_Pipeline" xfId="1763" xr:uid="{00000000-0005-0000-0000-0000E4060000}"/>
    <cellStyle name="s_LBO Summary_1_mona0915a_Pullbacks" xfId="1764" xr:uid="{00000000-0005-0000-0000-0000E5060000}"/>
    <cellStyle name="s_LBO Summary_1_mona0915b" xfId="1765" xr:uid="{00000000-0005-0000-0000-0000E6060000}"/>
    <cellStyle name="s_LBO Summary_1_mona0915b 2" xfId="1766" xr:uid="{00000000-0005-0000-0000-0000E7060000}"/>
    <cellStyle name="s_LBO Summary_1_mona0915b_Aing report" xfId="1767" xr:uid="{00000000-0005-0000-0000-0000E8060000}"/>
    <cellStyle name="s_LBO Summary_1_mona0915b_AR" xfId="1768" xr:uid="{00000000-0005-0000-0000-0000E9060000}"/>
    <cellStyle name="s_LBO Summary_1_mona0915b_Base HC" xfId="1769" xr:uid="{00000000-0005-0000-0000-0000EA060000}"/>
    <cellStyle name="s_LBO Summary_1_mona0915b_Base P&amp;L" xfId="1770" xr:uid="{00000000-0005-0000-0000-0000EB060000}"/>
    <cellStyle name="s_LBO Summary_1_mona0915b_Capex" xfId="1771" xr:uid="{00000000-0005-0000-0000-0000EC060000}"/>
    <cellStyle name="s_LBO Summary_1_mona0915b_China as on Dec 31 2008" xfId="1772" xr:uid="{00000000-0005-0000-0000-0000ED060000}"/>
    <cellStyle name="s_LBO Summary_1_mona0915b_Customer Details" xfId="1773" xr:uid="{00000000-0005-0000-0000-0000EE060000}"/>
    <cellStyle name="s_LBO Summary_1_mona0915b_Eco Metrics" xfId="1774" xr:uid="{00000000-0005-0000-0000-0000EF060000}"/>
    <cellStyle name="s_LBO Summary_1_mona0915b_GC001-China-Aug06" xfId="1775" xr:uid="{00000000-0005-0000-0000-0000F0060000}"/>
    <cellStyle name="s_LBO Summary_1_mona0915b_GC001-China-July06" xfId="1776" xr:uid="{00000000-0005-0000-0000-0000F1060000}"/>
    <cellStyle name="s_LBO Summary_1_mona0915b_GC001-China-Oct06" xfId="1777" xr:uid="{00000000-0005-0000-0000-0000F2060000}"/>
    <cellStyle name="s_LBO Summary_1_mona0915b_Pipeline" xfId="1778" xr:uid="{00000000-0005-0000-0000-0000F3060000}"/>
    <cellStyle name="s_LBO Summary_1_mona0915b_Pullbacks" xfId="1779" xr:uid="{00000000-0005-0000-0000-0000F4060000}"/>
    <cellStyle name="s_LBO Summary_1_Pipeline" xfId="1780" xr:uid="{00000000-0005-0000-0000-0000F5060000}"/>
    <cellStyle name="s_LBO Summary_1_Pullbacks" xfId="1781" xr:uid="{00000000-0005-0000-0000-0000F6060000}"/>
    <cellStyle name="s_LBO Summary_2" xfId="1782" xr:uid="{00000000-0005-0000-0000-0000F7060000}"/>
    <cellStyle name="s_LBO Summary_2 2" xfId="1783" xr:uid="{00000000-0005-0000-0000-0000F8060000}"/>
    <cellStyle name="s_LBO Summary_2_Aing report" xfId="1784" xr:uid="{00000000-0005-0000-0000-0000F9060000}"/>
    <cellStyle name="s_LBO Summary_2_AM0909" xfId="1785" xr:uid="{00000000-0005-0000-0000-0000FA060000}"/>
    <cellStyle name="s_LBO Summary_2_AM0909 2" xfId="1786" xr:uid="{00000000-0005-0000-0000-0000FB060000}"/>
    <cellStyle name="s_LBO Summary_2_AM0909_Aing report" xfId="1787" xr:uid="{00000000-0005-0000-0000-0000FC060000}"/>
    <cellStyle name="s_LBO Summary_2_AM0909_AR" xfId="1788" xr:uid="{00000000-0005-0000-0000-0000FD060000}"/>
    <cellStyle name="s_LBO Summary_2_AM0909_Base HC" xfId="1789" xr:uid="{00000000-0005-0000-0000-0000FE060000}"/>
    <cellStyle name="s_LBO Summary_2_AM0909_Base P&amp;L" xfId="1790" xr:uid="{00000000-0005-0000-0000-0000FF060000}"/>
    <cellStyle name="s_LBO Summary_2_AM0909_Capex" xfId="1791" xr:uid="{00000000-0005-0000-0000-000000070000}"/>
    <cellStyle name="s_LBO Summary_2_AM0909_China as on Dec 31 2008" xfId="1792" xr:uid="{00000000-0005-0000-0000-000001070000}"/>
    <cellStyle name="s_LBO Summary_2_AM0909_Customer Details" xfId="1793" xr:uid="{00000000-0005-0000-0000-000002070000}"/>
    <cellStyle name="s_LBO Summary_2_AM0909_Eco Metrics" xfId="1794" xr:uid="{00000000-0005-0000-0000-000003070000}"/>
    <cellStyle name="s_LBO Summary_2_AM0909_GC001-China-Aug06" xfId="1795" xr:uid="{00000000-0005-0000-0000-000004070000}"/>
    <cellStyle name="s_LBO Summary_2_AM0909_GC001-China-July06" xfId="1796" xr:uid="{00000000-0005-0000-0000-000005070000}"/>
    <cellStyle name="s_LBO Summary_2_AM0909_GC001-China-Oct06" xfId="1797" xr:uid="{00000000-0005-0000-0000-000006070000}"/>
    <cellStyle name="s_LBO Summary_2_AM0909_Pipeline" xfId="1798" xr:uid="{00000000-0005-0000-0000-000007070000}"/>
    <cellStyle name="s_LBO Summary_2_AM0909_Pullbacks" xfId="1799" xr:uid="{00000000-0005-0000-0000-000008070000}"/>
    <cellStyle name="s_LBO Summary_2_AR" xfId="1800" xr:uid="{00000000-0005-0000-0000-000009070000}"/>
    <cellStyle name="s_LBO Summary_2_Base HC" xfId="1801" xr:uid="{00000000-0005-0000-0000-00000A070000}"/>
    <cellStyle name="s_LBO Summary_2_Base P&amp;L" xfId="1802" xr:uid="{00000000-0005-0000-0000-00000B070000}"/>
    <cellStyle name="s_LBO Summary_2_Capex" xfId="1803" xr:uid="{00000000-0005-0000-0000-00000C070000}"/>
    <cellStyle name="s_LBO Summary_2_China as on Dec 31 2008" xfId="1804" xr:uid="{00000000-0005-0000-0000-00000D070000}"/>
    <cellStyle name="s_LBO Summary_2_Customer Details" xfId="1805" xr:uid="{00000000-0005-0000-0000-00000E070000}"/>
    <cellStyle name="s_LBO Summary_2_Eco Metrics" xfId="1806" xr:uid="{00000000-0005-0000-0000-00000F070000}"/>
    <cellStyle name="s_LBO Summary_2_GC001-China-Aug06" xfId="1807" xr:uid="{00000000-0005-0000-0000-000010070000}"/>
    <cellStyle name="s_LBO Summary_2_GC001-China-July06" xfId="1808" xr:uid="{00000000-0005-0000-0000-000011070000}"/>
    <cellStyle name="s_LBO Summary_2_GC001-China-Oct06" xfId="1809" xr:uid="{00000000-0005-0000-0000-000012070000}"/>
    <cellStyle name="s_LBO Summary_2_Pipeline" xfId="1810" xr:uid="{00000000-0005-0000-0000-000013070000}"/>
    <cellStyle name="s_LBO Summary_2_Pullbacks" xfId="1811" xr:uid="{00000000-0005-0000-0000-000014070000}"/>
    <cellStyle name="s_LBO Summary_Aing report" xfId="1812" xr:uid="{00000000-0005-0000-0000-000015070000}"/>
    <cellStyle name="s_LBO Summary_AM0909" xfId="1813" xr:uid="{00000000-0005-0000-0000-000016070000}"/>
    <cellStyle name="s_LBO Summary_AM0909 2" xfId="1814" xr:uid="{00000000-0005-0000-0000-000017070000}"/>
    <cellStyle name="s_LBO Summary_AM0909_Aing report" xfId="1815" xr:uid="{00000000-0005-0000-0000-000018070000}"/>
    <cellStyle name="s_LBO Summary_AM0909_AR" xfId="1816" xr:uid="{00000000-0005-0000-0000-000019070000}"/>
    <cellStyle name="s_LBO Summary_AM0909_Base HC" xfId="1817" xr:uid="{00000000-0005-0000-0000-00001A070000}"/>
    <cellStyle name="s_LBO Summary_AM0909_Base P&amp;L" xfId="1818" xr:uid="{00000000-0005-0000-0000-00001B070000}"/>
    <cellStyle name="s_LBO Summary_AM0909_Capex" xfId="1819" xr:uid="{00000000-0005-0000-0000-00001C070000}"/>
    <cellStyle name="s_LBO Summary_AM0909_China as on Dec 31 2008" xfId="1820" xr:uid="{00000000-0005-0000-0000-00001D070000}"/>
    <cellStyle name="s_LBO Summary_AM0909_Customer Details" xfId="1821" xr:uid="{00000000-0005-0000-0000-00001E070000}"/>
    <cellStyle name="s_LBO Summary_AM0909_Eco Metrics" xfId="1822" xr:uid="{00000000-0005-0000-0000-00001F070000}"/>
    <cellStyle name="s_LBO Summary_AM0909_GC001-China-Aug06" xfId="1823" xr:uid="{00000000-0005-0000-0000-000020070000}"/>
    <cellStyle name="s_LBO Summary_AM0909_GC001-China-July06" xfId="1824" xr:uid="{00000000-0005-0000-0000-000021070000}"/>
    <cellStyle name="s_LBO Summary_AM0909_GC001-China-Oct06" xfId="1825" xr:uid="{00000000-0005-0000-0000-000022070000}"/>
    <cellStyle name="s_LBO Summary_AM0909_Pipeline" xfId="1826" xr:uid="{00000000-0005-0000-0000-000023070000}"/>
    <cellStyle name="s_LBO Summary_AM0909_Pullbacks" xfId="1827" xr:uid="{00000000-0005-0000-0000-000024070000}"/>
    <cellStyle name="s_LBO Summary_AR" xfId="1828" xr:uid="{00000000-0005-0000-0000-000025070000}"/>
    <cellStyle name="s_LBO Summary_Base HC" xfId="1829" xr:uid="{00000000-0005-0000-0000-000026070000}"/>
    <cellStyle name="s_LBO Summary_Base P&amp;L" xfId="1830" xr:uid="{00000000-0005-0000-0000-000027070000}"/>
    <cellStyle name="s_LBO Summary_Capex" xfId="1831" xr:uid="{00000000-0005-0000-0000-000028070000}"/>
    <cellStyle name="s_LBO Summary_China as on Dec 31 2008" xfId="1832" xr:uid="{00000000-0005-0000-0000-000029070000}"/>
    <cellStyle name="s_LBO Summary_Customer Details" xfId="1833" xr:uid="{00000000-0005-0000-0000-00002A070000}"/>
    <cellStyle name="s_LBO Summary_Eco Metrics" xfId="1834" xr:uid="{00000000-0005-0000-0000-00002B070000}"/>
    <cellStyle name="s_LBO Summary_GC001-China-Aug06" xfId="1835" xr:uid="{00000000-0005-0000-0000-00002C070000}"/>
    <cellStyle name="s_LBO Summary_GC001-China-July06" xfId="1836" xr:uid="{00000000-0005-0000-0000-00002D070000}"/>
    <cellStyle name="s_LBO Summary_GC001-China-Oct06" xfId="1837" xr:uid="{00000000-0005-0000-0000-00002E070000}"/>
    <cellStyle name="s_LBO Summary_Mary911" xfId="1838" xr:uid="{00000000-0005-0000-0000-00002F070000}"/>
    <cellStyle name="s_LBO Summary_Mary911 2" xfId="1839" xr:uid="{00000000-0005-0000-0000-000030070000}"/>
    <cellStyle name="s_LBO Summary_Mary911_Aing report" xfId="1840" xr:uid="{00000000-0005-0000-0000-000031070000}"/>
    <cellStyle name="s_LBO Summary_Mary911_AR" xfId="1841" xr:uid="{00000000-0005-0000-0000-000032070000}"/>
    <cellStyle name="s_LBO Summary_Mary911_Base HC" xfId="1842" xr:uid="{00000000-0005-0000-0000-000033070000}"/>
    <cellStyle name="s_LBO Summary_Mary911_Base P&amp;L" xfId="1843" xr:uid="{00000000-0005-0000-0000-000034070000}"/>
    <cellStyle name="s_LBO Summary_Mary911_Capex" xfId="1844" xr:uid="{00000000-0005-0000-0000-000035070000}"/>
    <cellStyle name="s_LBO Summary_Mary911_China as on Dec 31 2008" xfId="1845" xr:uid="{00000000-0005-0000-0000-000036070000}"/>
    <cellStyle name="s_LBO Summary_Mary911_Customer Details" xfId="1846" xr:uid="{00000000-0005-0000-0000-000037070000}"/>
    <cellStyle name="s_LBO Summary_Mary911_Eco Metrics" xfId="1847" xr:uid="{00000000-0005-0000-0000-000038070000}"/>
    <cellStyle name="s_LBO Summary_Mary911_GC001-China-Aug06" xfId="1848" xr:uid="{00000000-0005-0000-0000-000039070000}"/>
    <cellStyle name="s_LBO Summary_Mary911_GC001-China-July06" xfId="1849" xr:uid="{00000000-0005-0000-0000-00003A070000}"/>
    <cellStyle name="s_LBO Summary_Mary911_GC001-China-Oct06" xfId="1850" xr:uid="{00000000-0005-0000-0000-00003B070000}"/>
    <cellStyle name="s_LBO Summary_Mary911_Pipeline" xfId="1851" xr:uid="{00000000-0005-0000-0000-00003C070000}"/>
    <cellStyle name="s_LBO Summary_Mary911_Pullbacks" xfId="1852" xr:uid="{00000000-0005-0000-0000-00003D070000}"/>
    <cellStyle name="s_LBO Summary_mona0915a" xfId="1853" xr:uid="{00000000-0005-0000-0000-00003E070000}"/>
    <cellStyle name="s_LBO Summary_mona0915a 2" xfId="1854" xr:uid="{00000000-0005-0000-0000-00003F070000}"/>
    <cellStyle name="s_LBO Summary_mona0915a_Aing report" xfId="1855" xr:uid="{00000000-0005-0000-0000-000040070000}"/>
    <cellStyle name="s_LBO Summary_mona0915a_AR" xfId="1856" xr:uid="{00000000-0005-0000-0000-000041070000}"/>
    <cellStyle name="s_LBO Summary_mona0915a_Base HC" xfId="1857" xr:uid="{00000000-0005-0000-0000-000042070000}"/>
    <cellStyle name="s_LBO Summary_mona0915a_Base P&amp;L" xfId="1858" xr:uid="{00000000-0005-0000-0000-000043070000}"/>
    <cellStyle name="s_LBO Summary_mona0915a_Capex" xfId="1859" xr:uid="{00000000-0005-0000-0000-000044070000}"/>
    <cellStyle name="s_LBO Summary_mona0915a_China as on Dec 31 2008" xfId="1860" xr:uid="{00000000-0005-0000-0000-000045070000}"/>
    <cellStyle name="s_LBO Summary_mona0915a_Customer Details" xfId="1861" xr:uid="{00000000-0005-0000-0000-000046070000}"/>
    <cellStyle name="s_LBO Summary_mona0915a_Eco Metrics" xfId="1862" xr:uid="{00000000-0005-0000-0000-000047070000}"/>
    <cellStyle name="s_LBO Summary_mona0915a_GC001-China-Aug06" xfId="1863" xr:uid="{00000000-0005-0000-0000-000048070000}"/>
    <cellStyle name="s_LBO Summary_mona0915a_GC001-China-July06" xfId="1864" xr:uid="{00000000-0005-0000-0000-000049070000}"/>
    <cellStyle name="s_LBO Summary_mona0915a_GC001-China-Oct06" xfId="1865" xr:uid="{00000000-0005-0000-0000-00004A070000}"/>
    <cellStyle name="s_LBO Summary_mona0915a_Pipeline" xfId="1866" xr:uid="{00000000-0005-0000-0000-00004B070000}"/>
    <cellStyle name="s_LBO Summary_mona0915a_Pullbacks" xfId="1867" xr:uid="{00000000-0005-0000-0000-00004C070000}"/>
    <cellStyle name="s_LBO Summary_mona0915b" xfId="1868" xr:uid="{00000000-0005-0000-0000-00004D070000}"/>
    <cellStyle name="s_LBO Summary_mona0915b 2" xfId="1869" xr:uid="{00000000-0005-0000-0000-00004E070000}"/>
    <cellStyle name="s_LBO Summary_mona0915b_Aing report" xfId="1870" xr:uid="{00000000-0005-0000-0000-00004F070000}"/>
    <cellStyle name="s_LBO Summary_mona0915b_AR" xfId="1871" xr:uid="{00000000-0005-0000-0000-000050070000}"/>
    <cellStyle name="s_LBO Summary_mona0915b_Base HC" xfId="1872" xr:uid="{00000000-0005-0000-0000-000051070000}"/>
    <cellStyle name="s_LBO Summary_mona0915b_Base P&amp;L" xfId="1873" xr:uid="{00000000-0005-0000-0000-000052070000}"/>
    <cellStyle name="s_LBO Summary_mona0915b_Capex" xfId="1874" xr:uid="{00000000-0005-0000-0000-000053070000}"/>
    <cellStyle name="s_LBO Summary_mona0915b_China as on Dec 31 2008" xfId="1875" xr:uid="{00000000-0005-0000-0000-000054070000}"/>
    <cellStyle name="s_LBO Summary_mona0915b_Customer Details" xfId="1876" xr:uid="{00000000-0005-0000-0000-000055070000}"/>
    <cellStyle name="s_LBO Summary_mona0915b_Eco Metrics" xfId="1877" xr:uid="{00000000-0005-0000-0000-000056070000}"/>
    <cellStyle name="s_LBO Summary_mona0915b_GC001-China-Aug06" xfId="1878" xr:uid="{00000000-0005-0000-0000-000057070000}"/>
    <cellStyle name="s_LBO Summary_mona0915b_GC001-China-July06" xfId="1879" xr:uid="{00000000-0005-0000-0000-000058070000}"/>
    <cellStyle name="s_LBO Summary_mona0915b_GC001-China-Oct06" xfId="1880" xr:uid="{00000000-0005-0000-0000-000059070000}"/>
    <cellStyle name="s_LBO Summary_mona0915b_Pipeline" xfId="1881" xr:uid="{00000000-0005-0000-0000-00005A070000}"/>
    <cellStyle name="s_LBO Summary_mona0915b_Pullbacks" xfId="1882" xr:uid="{00000000-0005-0000-0000-00005B070000}"/>
    <cellStyle name="s_LBO Summary_Pipeline" xfId="1883" xr:uid="{00000000-0005-0000-0000-00005C070000}"/>
    <cellStyle name="s_LBO Summary_Pullbacks" xfId="1884" xr:uid="{00000000-0005-0000-0000-00005D070000}"/>
    <cellStyle name="s_LBO_1" xfId="1885" xr:uid="{00000000-0005-0000-0000-00005E070000}"/>
    <cellStyle name="s_LBO_1 2" xfId="1886" xr:uid="{00000000-0005-0000-0000-00005F070000}"/>
    <cellStyle name="s_LBO_1_Aing report" xfId="1887" xr:uid="{00000000-0005-0000-0000-000060070000}"/>
    <cellStyle name="s_LBO_1_AR" xfId="1888" xr:uid="{00000000-0005-0000-0000-000061070000}"/>
    <cellStyle name="s_LBO_1_Base HC" xfId="1889" xr:uid="{00000000-0005-0000-0000-000062070000}"/>
    <cellStyle name="s_LBO_1_Base P&amp;L" xfId="1890" xr:uid="{00000000-0005-0000-0000-000063070000}"/>
    <cellStyle name="s_LBO_1_Capex" xfId="1891" xr:uid="{00000000-0005-0000-0000-000064070000}"/>
    <cellStyle name="s_LBO_1_China as on Dec 31 2008" xfId="1892" xr:uid="{00000000-0005-0000-0000-000065070000}"/>
    <cellStyle name="s_LBO_1_Customer Details" xfId="1893" xr:uid="{00000000-0005-0000-0000-000066070000}"/>
    <cellStyle name="s_LBO_1_Eco Metrics" xfId="1894" xr:uid="{00000000-0005-0000-0000-000067070000}"/>
    <cellStyle name="s_LBO_1_GC001-China-Aug06" xfId="1895" xr:uid="{00000000-0005-0000-0000-000068070000}"/>
    <cellStyle name="s_LBO_1_GC001-China-July06" xfId="1896" xr:uid="{00000000-0005-0000-0000-000069070000}"/>
    <cellStyle name="s_LBO_1_GC001-China-Oct06" xfId="1897" xr:uid="{00000000-0005-0000-0000-00006A070000}"/>
    <cellStyle name="s_LBO_1_Pipeline" xfId="1898" xr:uid="{00000000-0005-0000-0000-00006B070000}"/>
    <cellStyle name="s_LBO_1_Pullbacks" xfId="1899" xr:uid="{00000000-0005-0000-0000-00006C070000}"/>
    <cellStyle name="s_LBO_2" xfId="1900" xr:uid="{00000000-0005-0000-0000-00006D070000}"/>
    <cellStyle name="s_LBO_2 2" xfId="1901" xr:uid="{00000000-0005-0000-0000-00006E070000}"/>
    <cellStyle name="s_LBO_2_Aing report" xfId="1902" xr:uid="{00000000-0005-0000-0000-00006F070000}"/>
    <cellStyle name="s_LBO_2_AR" xfId="1903" xr:uid="{00000000-0005-0000-0000-000070070000}"/>
    <cellStyle name="s_LBO_2_Base HC" xfId="1904" xr:uid="{00000000-0005-0000-0000-000071070000}"/>
    <cellStyle name="s_LBO_2_Base P&amp;L" xfId="1905" xr:uid="{00000000-0005-0000-0000-000072070000}"/>
    <cellStyle name="s_LBO_2_Capex" xfId="1906" xr:uid="{00000000-0005-0000-0000-000073070000}"/>
    <cellStyle name="s_LBO_2_China as on Dec 31 2008" xfId="1907" xr:uid="{00000000-0005-0000-0000-000074070000}"/>
    <cellStyle name="s_LBO_2_Customer Details" xfId="1908" xr:uid="{00000000-0005-0000-0000-000075070000}"/>
    <cellStyle name="s_LBO_2_Eco Metrics" xfId="1909" xr:uid="{00000000-0005-0000-0000-000076070000}"/>
    <cellStyle name="s_LBO_2_GC001-China-Aug06" xfId="1910" xr:uid="{00000000-0005-0000-0000-000077070000}"/>
    <cellStyle name="s_LBO_2_GC001-China-July06" xfId="1911" xr:uid="{00000000-0005-0000-0000-000078070000}"/>
    <cellStyle name="s_LBO_2_GC001-China-Oct06" xfId="1912" xr:uid="{00000000-0005-0000-0000-000079070000}"/>
    <cellStyle name="s_LBO_2_Pipeline" xfId="1913" xr:uid="{00000000-0005-0000-0000-00007A070000}"/>
    <cellStyle name="s_LBO_2_Pullbacks" xfId="1914" xr:uid="{00000000-0005-0000-0000-00007B070000}"/>
    <cellStyle name="s_LBO_Aing report" xfId="1915" xr:uid="{00000000-0005-0000-0000-00007C070000}"/>
    <cellStyle name="s_LBO_AR" xfId="1916" xr:uid="{00000000-0005-0000-0000-00007D070000}"/>
    <cellStyle name="s_LBO_Base HC" xfId="1917" xr:uid="{00000000-0005-0000-0000-00007E070000}"/>
    <cellStyle name="s_LBO_Base P&amp;L" xfId="1918" xr:uid="{00000000-0005-0000-0000-00007F070000}"/>
    <cellStyle name="s_LBO_Capex" xfId="1919" xr:uid="{00000000-0005-0000-0000-000080070000}"/>
    <cellStyle name="s_LBO_China as on Dec 31 2008" xfId="1920" xr:uid="{00000000-0005-0000-0000-000081070000}"/>
    <cellStyle name="s_LBO_Customer Details" xfId="1921" xr:uid="{00000000-0005-0000-0000-000082070000}"/>
    <cellStyle name="s_LBO_Eco Metrics" xfId="1922" xr:uid="{00000000-0005-0000-0000-000083070000}"/>
    <cellStyle name="s_LBO_GC001-China-Aug06" xfId="1923" xr:uid="{00000000-0005-0000-0000-000084070000}"/>
    <cellStyle name="s_LBO_GC001-China-July06" xfId="1924" xr:uid="{00000000-0005-0000-0000-000085070000}"/>
    <cellStyle name="s_LBO_GC001-China-Oct06" xfId="1925" xr:uid="{00000000-0005-0000-0000-000086070000}"/>
    <cellStyle name="s_LBO_Pipeline" xfId="1926" xr:uid="{00000000-0005-0000-0000-000087070000}"/>
    <cellStyle name="s_LBO_Pullbacks" xfId="1927" xr:uid="{00000000-0005-0000-0000-000088070000}"/>
    <cellStyle name="s_Mary911" xfId="1928" xr:uid="{00000000-0005-0000-0000-000089070000}"/>
    <cellStyle name="s_Mary911 2" xfId="1929" xr:uid="{00000000-0005-0000-0000-00008A070000}"/>
    <cellStyle name="s_Mary911_Aing report" xfId="1930" xr:uid="{00000000-0005-0000-0000-00008B070000}"/>
    <cellStyle name="s_Mary911_AR" xfId="1931" xr:uid="{00000000-0005-0000-0000-00008C070000}"/>
    <cellStyle name="s_Mary911_Base HC" xfId="1932" xr:uid="{00000000-0005-0000-0000-00008D070000}"/>
    <cellStyle name="s_Mary911_Base P&amp;L" xfId="1933" xr:uid="{00000000-0005-0000-0000-00008E070000}"/>
    <cellStyle name="s_Mary911_Capex" xfId="1934" xr:uid="{00000000-0005-0000-0000-00008F070000}"/>
    <cellStyle name="s_Mary911_China as on Dec 31 2008" xfId="1935" xr:uid="{00000000-0005-0000-0000-000090070000}"/>
    <cellStyle name="s_Mary911_Customer Details" xfId="1936" xr:uid="{00000000-0005-0000-0000-000091070000}"/>
    <cellStyle name="s_Mary911_Eco Metrics" xfId="1937" xr:uid="{00000000-0005-0000-0000-000092070000}"/>
    <cellStyle name="s_Mary911_GC001-China-Aug06" xfId="1938" xr:uid="{00000000-0005-0000-0000-000093070000}"/>
    <cellStyle name="s_Mary911_GC001-China-July06" xfId="1939" xr:uid="{00000000-0005-0000-0000-000094070000}"/>
    <cellStyle name="s_Mary911_GC001-China-Oct06" xfId="1940" xr:uid="{00000000-0005-0000-0000-000095070000}"/>
    <cellStyle name="s_Mary911_Pipeline" xfId="1941" xr:uid="{00000000-0005-0000-0000-000096070000}"/>
    <cellStyle name="s_Mary911_Pullbacks" xfId="1942" xr:uid="{00000000-0005-0000-0000-000097070000}"/>
    <cellStyle name="s_Model0717" xfId="1943" xr:uid="{00000000-0005-0000-0000-000098070000}"/>
    <cellStyle name="s_Model0717 2" xfId="1944" xr:uid="{00000000-0005-0000-0000-000099070000}"/>
    <cellStyle name="s_Model0717_Aing report" xfId="1945" xr:uid="{00000000-0005-0000-0000-00009A070000}"/>
    <cellStyle name="s_Model0717_AR" xfId="1946" xr:uid="{00000000-0005-0000-0000-00009B070000}"/>
    <cellStyle name="s_Model0717_Base HC" xfId="1947" xr:uid="{00000000-0005-0000-0000-00009C070000}"/>
    <cellStyle name="s_Model0717_Base P&amp;L" xfId="1948" xr:uid="{00000000-0005-0000-0000-00009D070000}"/>
    <cellStyle name="s_Model0717_Capex" xfId="1949" xr:uid="{00000000-0005-0000-0000-00009E070000}"/>
    <cellStyle name="s_Model0717_China as on Dec 31 2008" xfId="1950" xr:uid="{00000000-0005-0000-0000-00009F070000}"/>
    <cellStyle name="s_Model0717_Customer Details" xfId="1951" xr:uid="{00000000-0005-0000-0000-0000A0070000}"/>
    <cellStyle name="s_Model0717_Eco Metrics" xfId="1952" xr:uid="{00000000-0005-0000-0000-0000A1070000}"/>
    <cellStyle name="s_Model0717_GC001-China-Aug06" xfId="1953" xr:uid="{00000000-0005-0000-0000-0000A2070000}"/>
    <cellStyle name="s_Model0717_GC001-China-July06" xfId="1954" xr:uid="{00000000-0005-0000-0000-0000A3070000}"/>
    <cellStyle name="s_Model0717_GC001-China-Oct06" xfId="1955" xr:uid="{00000000-0005-0000-0000-0000A4070000}"/>
    <cellStyle name="s_Model0717_Pipeline" xfId="1956" xr:uid="{00000000-0005-0000-0000-0000A5070000}"/>
    <cellStyle name="s_Model0717_Pullbacks" xfId="1957" xr:uid="{00000000-0005-0000-0000-0000A6070000}"/>
    <cellStyle name="s_PFMA Cap" xfId="1958" xr:uid="{00000000-0005-0000-0000-0000A7070000}"/>
    <cellStyle name="s_PFMA Cap 2" xfId="1959" xr:uid="{00000000-0005-0000-0000-0000A8070000}"/>
    <cellStyle name="s_PFMA Cap_1" xfId="1960" xr:uid="{00000000-0005-0000-0000-0000A9070000}"/>
    <cellStyle name="s_PFMA Cap_1 2" xfId="1961" xr:uid="{00000000-0005-0000-0000-0000AA070000}"/>
    <cellStyle name="s_PFMA Cap_1_Aing report" xfId="1962" xr:uid="{00000000-0005-0000-0000-0000AB070000}"/>
    <cellStyle name="s_PFMA Cap_1_AR" xfId="1963" xr:uid="{00000000-0005-0000-0000-0000AC070000}"/>
    <cellStyle name="s_PFMA Cap_1_Base HC" xfId="1964" xr:uid="{00000000-0005-0000-0000-0000AD070000}"/>
    <cellStyle name="s_PFMA Cap_1_Base P&amp;L" xfId="1965" xr:uid="{00000000-0005-0000-0000-0000AE070000}"/>
    <cellStyle name="s_PFMA Cap_1_Capex" xfId="1966" xr:uid="{00000000-0005-0000-0000-0000AF070000}"/>
    <cellStyle name="s_PFMA Cap_1_China as on Dec 31 2008" xfId="1967" xr:uid="{00000000-0005-0000-0000-0000B0070000}"/>
    <cellStyle name="s_PFMA Cap_1_Customer Details" xfId="1968" xr:uid="{00000000-0005-0000-0000-0000B1070000}"/>
    <cellStyle name="s_PFMA Cap_1_Eco Metrics" xfId="1969" xr:uid="{00000000-0005-0000-0000-0000B2070000}"/>
    <cellStyle name="s_PFMA Cap_1_GC001-China-Aug06" xfId="1970" xr:uid="{00000000-0005-0000-0000-0000B3070000}"/>
    <cellStyle name="s_PFMA Cap_1_GC001-China-July06" xfId="1971" xr:uid="{00000000-0005-0000-0000-0000B4070000}"/>
    <cellStyle name="s_PFMA Cap_1_GC001-China-Oct06" xfId="1972" xr:uid="{00000000-0005-0000-0000-0000B5070000}"/>
    <cellStyle name="s_PFMA Cap_1_Mary911" xfId="1973" xr:uid="{00000000-0005-0000-0000-0000B6070000}"/>
    <cellStyle name="s_PFMA Cap_1_Mary911 2" xfId="1974" xr:uid="{00000000-0005-0000-0000-0000B7070000}"/>
    <cellStyle name="s_PFMA Cap_1_Mary911_Aing report" xfId="1975" xr:uid="{00000000-0005-0000-0000-0000B8070000}"/>
    <cellStyle name="s_PFMA Cap_1_Mary911_AR" xfId="1976" xr:uid="{00000000-0005-0000-0000-0000B9070000}"/>
    <cellStyle name="s_PFMA Cap_1_Mary911_Base HC" xfId="1977" xr:uid="{00000000-0005-0000-0000-0000BA070000}"/>
    <cellStyle name="s_PFMA Cap_1_Mary911_Base P&amp;L" xfId="1978" xr:uid="{00000000-0005-0000-0000-0000BB070000}"/>
    <cellStyle name="s_PFMA Cap_1_Mary911_Capex" xfId="1979" xr:uid="{00000000-0005-0000-0000-0000BC070000}"/>
    <cellStyle name="s_PFMA Cap_1_Mary911_China as on Dec 31 2008" xfId="1980" xr:uid="{00000000-0005-0000-0000-0000BD070000}"/>
    <cellStyle name="s_PFMA Cap_1_Mary911_Customer Details" xfId="1981" xr:uid="{00000000-0005-0000-0000-0000BE070000}"/>
    <cellStyle name="s_PFMA Cap_1_Mary911_Eco Metrics" xfId="1982" xr:uid="{00000000-0005-0000-0000-0000BF070000}"/>
    <cellStyle name="s_PFMA Cap_1_Mary911_GC001-China-Aug06" xfId="1983" xr:uid="{00000000-0005-0000-0000-0000C0070000}"/>
    <cellStyle name="s_PFMA Cap_1_Mary911_GC001-China-July06" xfId="1984" xr:uid="{00000000-0005-0000-0000-0000C1070000}"/>
    <cellStyle name="s_PFMA Cap_1_Mary911_GC001-China-Oct06" xfId="1985" xr:uid="{00000000-0005-0000-0000-0000C2070000}"/>
    <cellStyle name="s_PFMA Cap_1_Mary911_Pipeline" xfId="1986" xr:uid="{00000000-0005-0000-0000-0000C3070000}"/>
    <cellStyle name="s_PFMA Cap_1_Mary911_Pullbacks" xfId="1987" xr:uid="{00000000-0005-0000-0000-0000C4070000}"/>
    <cellStyle name="s_PFMA Cap_1_mona0915a" xfId="1988" xr:uid="{00000000-0005-0000-0000-0000C5070000}"/>
    <cellStyle name="s_PFMA Cap_1_mona0915a 2" xfId="1989" xr:uid="{00000000-0005-0000-0000-0000C6070000}"/>
    <cellStyle name="s_PFMA Cap_1_mona0915a_Aing report" xfId="1990" xr:uid="{00000000-0005-0000-0000-0000C7070000}"/>
    <cellStyle name="s_PFMA Cap_1_mona0915a_AR" xfId="1991" xr:uid="{00000000-0005-0000-0000-0000C8070000}"/>
    <cellStyle name="s_PFMA Cap_1_mona0915a_Base HC" xfId="1992" xr:uid="{00000000-0005-0000-0000-0000C9070000}"/>
    <cellStyle name="s_PFMA Cap_1_mona0915a_Base P&amp;L" xfId="1993" xr:uid="{00000000-0005-0000-0000-0000CA070000}"/>
    <cellStyle name="s_PFMA Cap_1_mona0915a_Capex" xfId="1994" xr:uid="{00000000-0005-0000-0000-0000CB070000}"/>
    <cellStyle name="s_PFMA Cap_1_mona0915a_China as on Dec 31 2008" xfId="1995" xr:uid="{00000000-0005-0000-0000-0000CC070000}"/>
    <cellStyle name="s_PFMA Cap_1_mona0915a_Customer Details" xfId="1996" xr:uid="{00000000-0005-0000-0000-0000CD070000}"/>
    <cellStyle name="s_PFMA Cap_1_mona0915a_Eco Metrics" xfId="1997" xr:uid="{00000000-0005-0000-0000-0000CE070000}"/>
    <cellStyle name="s_PFMA Cap_1_mona0915a_GC001-China-Aug06" xfId="1998" xr:uid="{00000000-0005-0000-0000-0000CF070000}"/>
    <cellStyle name="s_PFMA Cap_1_mona0915a_GC001-China-July06" xfId="1999" xr:uid="{00000000-0005-0000-0000-0000D0070000}"/>
    <cellStyle name="s_PFMA Cap_1_mona0915a_GC001-China-Oct06" xfId="2000" xr:uid="{00000000-0005-0000-0000-0000D1070000}"/>
    <cellStyle name="s_PFMA Cap_1_mona0915a_Pipeline" xfId="2001" xr:uid="{00000000-0005-0000-0000-0000D2070000}"/>
    <cellStyle name="s_PFMA Cap_1_mona0915a_Pullbacks" xfId="2002" xr:uid="{00000000-0005-0000-0000-0000D3070000}"/>
    <cellStyle name="s_PFMA Cap_1_mona0915b" xfId="2003" xr:uid="{00000000-0005-0000-0000-0000D4070000}"/>
    <cellStyle name="s_PFMA Cap_1_mona0915b 2" xfId="2004" xr:uid="{00000000-0005-0000-0000-0000D5070000}"/>
    <cellStyle name="s_PFMA Cap_1_mona0915b_Aing report" xfId="2005" xr:uid="{00000000-0005-0000-0000-0000D6070000}"/>
    <cellStyle name="s_PFMA Cap_1_mona0915b_AR" xfId="2006" xr:uid="{00000000-0005-0000-0000-0000D7070000}"/>
    <cellStyle name="s_PFMA Cap_1_mona0915b_Base HC" xfId="2007" xr:uid="{00000000-0005-0000-0000-0000D8070000}"/>
    <cellStyle name="s_PFMA Cap_1_mona0915b_Base P&amp;L" xfId="2008" xr:uid="{00000000-0005-0000-0000-0000D9070000}"/>
    <cellStyle name="s_PFMA Cap_1_mona0915b_Capex" xfId="2009" xr:uid="{00000000-0005-0000-0000-0000DA070000}"/>
    <cellStyle name="s_PFMA Cap_1_mona0915b_China as on Dec 31 2008" xfId="2010" xr:uid="{00000000-0005-0000-0000-0000DB070000}"/>
    <cellStyle name="s_PFMA Cap_1_mona0915b_Customer Details" xfId="2011" xr:uid="{00000000-0005-0000-0000-0000DC070000}"/>
    <cellStyle name="s_PFMA Cap_1_mona0915b_Eco Metrics" xfId="2012" xr:uid="{00000000-0005-0000-0000-0000DD070000}"/>
    <cellStyle name="s_PFMA Cap_1_mona0915b_GC001-China-Aug06" xfId="2013" xr:uid="{00000000-0005-0000-0000-0000DE070000}"/>
    <cellStyle name="s_PFMA Cap_1_mona0915b_GC001-China-July06" xfId="2014" xr:uid="{00000000-0005-0000-0000-0000DF070000}"/>
    <cellStyle name="s_PFMA Cap_1_mona0915b_GC001-China-Oct06" xfId="2015" xr:uid="{00000000-0005-0000-0000-0000E0070000}"/>
    <cellStyle name="s_PFMA Cap_1_mona0915b_Pipeline" xfId="2016" xr:uid="{00000000-0005-0000-0000-0000E1070000}"/>
    <cellStyle name="s_PFMA Cap_1_mona0915b_Pullbacks" xfId="2017" xr:uid="{00000000-0005-0000-0000-0000E2070000}"/>
    <cellStyle name="s_PFMA Cap_1_Pipeline" xfId="2018" xr:uid="{00000000-0005-0000-0000-0000E3070000}"/>
    <cellStyle name="s_PFMA Cap_1_Pullbacks" xfId="2019" xr:uid="{00000000-0005-0000-0000-0000E4070000}"/>
    <cellStyle name="s_PFMA Cap_2" xfId="2020" xr:uid="{00000000-0005-0000-0000-0000E5070000}"/>
    <cellStyle name="s_PFMA Cap_2 2" xfId="2021" xr:uid="{00000000-0005-0000-0000-0000E6070000}"/>
    <cellStyle name="s_PFMA Cap_2_Aing report" xfId="2022" xr:uid="{00000000-0005-0000-0000-0000E7070000}"/>
    <cellStyle name="s_PFMA Cap_2_AR" xfId="2023" xr:uid="{00000000-0005-0000-0000-0000E8070000}"/>
    <cellStyle name="s_PFMA Cap_2_Base HC" xfId="2024" xr:uid="{00000000-0005-0000-0000-0000E9070000}"/>
    <cellStyle name="s_PFMA Cap_2_Base P&amp;L" xfId="2025" xr:uid="{00000000-0005-0000-0000-0000EA070000}"/>
    <cellStyle name="s_PFMA Cap_2_Capex" xfId="2026" xr:uid="{00000000-0005-0000-0000-0000EB070000}"/>
    <cellStyle name="s_PFMA Cap_2_China as on Dec 31 2008" xfId="2027" xr:uid="{00000000-0005-0000-0000-0000EC070000}"/>
    <cellStyle name="s_PFMA Cap_2_Customer Details" xfId="2028" xr:uid="{00000000-0005-0000-0000-0000ED070000}"/>
    <cellStyle name="s_PFMA Cap_2_Eco Metrics" xfId="2029" xr:uid="{00000000-0005-0000-0000-0000EE070000}"/>
    <cellStyle name="s_PFMA Cap_2_GC001-China-Aug06" xfId="2030" xr:uid="{00000000-0005-0000-0000-0000EF070000}"/>
    <cellStyle name="s_PFMA Cap_2_GC001-China-July06" xfId="2031" xr:uid="{00000000-0005-0000-0000-0000F0070000}"/>
    <cellStyle name="s_PFMA Cap_2_GC001-China-Oct06" xfId="2032" xr:uid="{00000000-0005-0000-0000-0000F1070000}"/>
    <cellStyle name="s_PFMA Cap_2_Pipeline" xfId="2033" xr:uid="{00000000-0005-0000-0000-0000F2070000}"/>
    <cellStyle name="s_PFMA Cap_2_Pullbacks" xfId="2034" xr:uid="{00000000-0005-0000-0000-0000F3070000}"/>
    <cellStyle name="s_PFMA Cap_Aing report" xfId="2035" xr:uid="{00000000-0005-0000-0000-0000F4070000}"/>
    <cellStyle name="s_PFMA Cap_AR" xfId="2036" xr:uid="{00000000-0005-0000-0000-0000F5070000}"/>
    <cellStyle name="s_PFMA Cap_Base HC" xfId="2037" xr:uid="{00000000-0005-0000-0000-0000F6070000}"/>
    <cellStyle name="s_PFMA Cap_Base P&amp;L" xfId="2038" xr:uid="{00000000-0005-0000-0000-0000F7070000}"/>
    <cellStyle name="s_PFMA Cap_Capex" xfId="2039" xr:uid="{00000000-0005-0000-0000-0000F8070000}"/>
    <cellStyle name="s_PFMA Cap_China as on Dec 31 2008" xfId="2040" xr:uid="{00000000-0005-0000-0000-0000F9070000}"/>
    <cellStyle name="s_PFMA Cap_Customer Details" xfId="2041" xr:uid="{00000000-0005-0000-0000-0000FA070000}"/>
    <cellStyle name="s_PFMA Cap_Eco Metrics" xfId="2042" xr:uid="{00000000-0005-0000-0000-0000FB070000}"/>
    <cellStyle name="s_PFMA Cap_GC001-China-Aug06" xfId="2043" xr:uid="{00000000-0005-0000-0000-0000FC070000}"/>
    <cellStyle name="s_PFMA Cap_GC001-China-July06" xfId="2044" xr:uid="{00000000-0005-0000-0000-0000FD070000}"/>
    <cellStyle name="s_PFMA Cap_GC001-China-Oct06" xfId="2045" xr:uid="{00000000-0005-0000-0000-0000FE070000}"/>
    <cellStyle name="s_PFMA Cap_Mary911" xfId="2046" xr:uid="{00000000-0005-0000-0000-0000FF070000}"/>
    <cellStyle name="s_PFMA Cap_Mary911 2" xfId="2047" xr:uid="{00000000-0005-0000-0000-000000080000}"/>
    <cellStyle name="s_PFMA Cap_Mary911_Aing report" xfId="2048" xr:uid="{00000000-0005-0000-0000-000001080000}"/>
    <cellStyle name="s_PFMA Cap_Mary911_AR" xfId="2049" xr:uid="{00000000-0005-0000-0000-000002080000}"/>
    <cellStyle name="s_PFMA Cap_Mary911_Base HC" xfId="2050" xr:uid="{00000000-0005-0000-0000-000003080000}"/>
    <cellStyle name="s_PFMA Cap_Mary911_Base P&amp;L" xfId="2051" xr:uid="{00000000-0005-0000-0000-000004080000}"/>
    <cellStyle name="s_PFMA Cap_Mary911_Capex" xfId="2052" xr:uid="{00000000-0005-0000-0000-000005080000}"/>
    <cellStyle name="s_PFMA Cap_Mary911_China as on Dec 31 2008" xfId="2053" xr:uid="{00000000-0005-0000-0000-000006080000}"/>
    <cellStyle name="s_PFMA Cap_Mary911_Customer Details" xfId="2054" xr:uid="{00000000-0005-0000-0000-000007080000}"/>
    <cellStyle name="s_PFMA Cap_Mary911_Eco Metrics" xfId="2055" xr:uid="{00000000-0005-0000-0000-000008080000}"/>
    <cellStyle name="s_PFMA Cap_Mary911_GC001-China-Aug06" xfId="2056" xr:uid="{00000000-0005-0000-0000-000009080000}"/>
    <cellStyle name="s_PFMA Cap_Mary911_GC001-China-July06" xfId="2057" xr:uid="{00000000-0005-0000-0000-00000A080000}"/>
    <cellStyle name="s_PFMA Cap_Mary911_GC001-China-Oct06" xfId="2058" xr:uid="{00000000-0005-0000-0000-00000B080000}"/>
    <cellStyle name="s_PFMA Cap_Mary911_Pipeline" xfId="2059" xr:uid="{00000000-0005-0000-0000-00000C080000}"/>
    <cellStyle name="s_PFMA Cap_Mary911_Pullbacks" xfId="2060" xr:uid="{00000000-0005-0000-0000-00000D080000}"/>
    <cellStyle name="s_PFMA Cap_mona0915a" xfId="2061" xr:uid="{00000000-0005-0000-0000-00000E080000}"/>
    <cellStyle name="s_PFMA Cap_mona0915a 2" xfId="2062" xr:uid="{00000000-0005-0000-0000-00000F080000}"/>
    <cellStyle name="s_PFMA Cap_mona0915a_Aing report" xfId="2063" xr:uid="{00000000-0005-0000-0000-000010080000}"/>
    <cellStyle name="s_PFMA Cap_mona0915a_AR" xfId="2064" xr:uid="{00000000-0005-0000-0000-000011080000}"/>
    <cellStyle name="s_PFMA Cap_mona0915a_Base HC" xfId="2065" xr:uid="{00000000-0005-0000-0000-000012080000}"/>
    <cellStyle name="s_PFMA Cap_mona0915a_Base P&amp;L" xfId="2066" xr:uid="{00000000-0005-0000-0000-000013080000}"/>
    <cellStyle name="s_PFMA Cap_mona0915a_Capex" xfId="2067" xr:uid="{00000000-0005-0000-0000-000014080000}"/>
    <cellStyle name="s_PFMA Cap_mona0915a_China as on Dec 31 2008" xfId="2068" xr:uid="{00000000-0005-0000-0000-000015080000}"/>
    <cellStyle name="s_PFMA Cap_mona0915a_Customer Details" xfId="2069" xr:uid="{00000000-0005-0000-0000-000016080000}"/>
    <cellStyle name="s_PFMA Cap_mona0915a_Eco Metrics" xfId="2070" xr:uid="{00000000-0005-0000-0000-000017080000}"/>
    <cellStyle name="s_PFMA Cap_mona0915a_GC001-China-Aug06" xfId="2071" xr:uid="{00000000-0005-0000-0000-000018080000}"/>
    <cellStyle name="s_PFMA Cap_mona0915a_GC001-China-July06" xfId="2072" xr:uid="{00000000-0005-0000-0000-000019080000}"/>
    <cellStyle name="s_PFMA Cap_mona0915a_GC001-China-Oct06" xfId="2073" xr:uid="{00000000-0005-0000-0000-00001A080000}"/>
    <cellStyle name="s_PFMA Cap_mona0915a_Pipeline" xfId="2074" xr:uid="{00000000-0005-0000-0000-00001B080000}"/>
    <cellStyle name="s_PFMA Cap_mona0915a_Pullbacks" xfId="2075" xr:uid="{00000000-0005-0000-0000-00001C080000}"/>
    <cellStyle name="s_PFMA Cap_mona0915b" xfId="2076" xr:uid="{00000000-0005-0000-0000-00001D080000}"/>
    <cellStyle name="s_PFMA Cap_mona0915b 2" xfId="2077" xr:uid="{00000000-0005-0000-0000-00001E080000}"/>
    <cellStyle name="s_PFMA Cap_mona0915b_Aing report" xfId="2078" xr:uid="{00000000-0005-0000-0000-00001F080000}"/>
    <cellStyle name="s_PFMA Cap_mona0915b_AR" xfId="2079" xr:uid="{00000000-0005-0000-0000-000020080000}"/>
    <cellStyle name="s_PFMA Cap_mona0915b_Base HC" xfId="2080" xr:uid="{00000000-0005-0000-0000-000021080000}"/>
    <cellStyle name="s_PFMA Cap_mona0915b_Base P&amp;L" xfId="2081" xr:uid="{00000000-0005-0000-0000-000022080000}"/>
    <cellStyle name="s_PFMA Cap_mona0915b_Capex" xfId="2082" xr:uid="{00000000-0005-0000-0000-000023080000}"/>
    <cellStyle name="s_PFMA Cap_mona0915b_China as on Dec 31 2008" xfId="2083" xr:uid="{00000000-0005-0000-0000-000024080000}"/>
    <cellStyle name="s_PFMA Cap_mona0915b_Customer Details" xfId="2084" xr:uid="{00000000-0005-0000-0000-000025080000}"/>
    <cellStyle name="s_PFMA Cap_mona0915b_Eco Metrics" xfId="2085" xr:uid="{00000000-0005-0000-0000-000026080000}"/>
    <cellStyle name="s_PFMA Cap_mona0915b_GC001-China-Aug06" xfId="2086" xr:uid="{00000000-0005-0000-0000-000027080000}"/>
    <cellStyle name="s_PFMA Cap_mona0915b_GC001-China-July06" xfId="2087" xr:uid="{00000000-0005-0000-0000-000028080000}"/>
    <cellStyle name="s_PFMA Cap_mona0915b_GC001-China-Oct06" xfId="2088" xr:uid="{00000000-0005-0000-0000-000029080000}"/>
    <cellStyle name="s_PFMA Cap_mona0915b_Pipeline" xfId="2089" xr:uid="{00000000-0005-0000-0000-00002A080000}"/>
    <cellStyle name="s_PFMA Cap_mona0915b_Pullbacks" xfId="2090" xr:uid="{00000000-0005-0000-0000-00002B080000}"/>
    <cellStyle name="s_PFMA Cap_Pipeline" xfId="2091" xr:uid="{00000000-0005-0000-0000-00002C080000}"/>
    <cellStyle name="s_PFMA Cap_Pullbacks" xfId="2092" xr:uid="{00000000-0005-0000-0000-00002D080000}"/>
    <cellStyle name="s_PFMA Credit" xfId="2093" xr:uid="{00000000-0005-0000-0000-00002E080000}"/>
    <cellStyle name="s_PFMA Credit (2)" xfId="2094" xr:uid="{00000000-0005-0000-0000-00002F080000}"/>
    <cellStyle name="s_PFMA Credit (2) 2" xfId="2095" xr:uid="{00000000-0005-0000-0000-000030080000}"/>
    <cellStyle name="s_PFMA Credit (2)_1" xfId="2096" xr:uid="{00000000-0005-0000-0000-000031080000}"/>
    <cellStyle name="s_PFMA Credit (2)_1 2" xfId="2097" xr:uid="{00000000-0005-0000-0000-000032080000}"/>
    <cellStyle name="s_PFMA Credit (2)_1_Aing report" xfId="2098" xr:uid="{00000000-0005-0000-0000-000033080000}"/>
    <cellStyle name="s_PFMA Credit (2)_1_AR" xfId="2099" xr:uid="{00000000-0005-0000-0000-000034080000}"/>
    <cellStyle name="s_PFMA Credit (2)_1_Base HC" xfId="2100" xr:uid="{00000000-0005-0000-0000-000035080000}"/>
    <cellStyle name="s_PFMA Credit (2)_1_Base P&amp;L" xfId="2101" xr:uid="{00000000-0005-0000-0000-000036080000}"/>
    <cellStyle name="s_PFMA Credit (2)_1_Capex" xfId="2102" xr:uid="{00000000-0005-0000-0000-000037080000}"/>
    <cellStyle name="s_PFMA Credit (2)_1_China as on Dec 31 2008" xfId="2103" xr:uid="{00000000-0005-0000-0000-000038080000}"/>
    <cellStyle name="s_PFMA Credit (2)_1_Customer Details" xfId="2104" xr:uid="{00000000-0005-0000-0000-000039080000}"/>
    <cellStyle name="s_PFMA Credit (2)_1_Eco Metrics" xfId="2105" xr:uid="{00000000-0005-0000-0000-00003A080000}"/>
    <cellStyle name="s_PFMA Credit (2)_1_GC001-China-Aug06" xfId="2106" xr:uid="{00000000-0005-0000-0000-00003B080000}"/>
    <cellStyle name="s_PFMA Credit (2)_1_GC001-China-July06" xfId="2107" xr:uid="{00000000-0005-0000-0000-00003C080000}"/>
    <cellStyle name="s_PFMA Credit (2)_1_GC001-China-Oct06" xfId="2108" xr:uid="{00000000-0005-0000-0000-00003D080000}"/>
    <cellStyle name="s_PFMA Credit (2)_1_Pipeline" xfId="2109" xr:uid="{00000000-0005-0000-0000-00003E080000}"/>
    <cellStyle name="s_PFMA Credit (2)_1_Pullbacks" xfId="2110" xr:uid="{00000000-0005-0000-0000-00003F080000}"/>
    <cellStyle name="s_PFMA Credit (2)_Aing report" xfId="2111" xr:uid="{00000000-0005-0000-0000-000040080000}"/>
    <cellStyle name="s_PFMA Credit (2)_AR" xfId="2112" xr:uid="{00000000-0005-0000-0000-000041080000}"/>
    <cellStyle name="s_PFMA Credit (2)_Base HC" xfId="2113" xr:uid="{00000000-0005-0000-0000-000042080000}"/>
    <cellStyle name="s_PFMA Credit (2)_Base P&amp;L" xfId="2114" xr:uid="{00000000-0005-0000-0000-000043080000}"/>
    <cellStyle name="s_PFMA Credit (2)_Capex" xfId="2115" xr:uid="{00000000-0005-0000-0000-000044080000}"/>
    <cellStyle name="s_PFMA Credit (2)_China as on Dec 31 2008" xfId="2116" xr:uid="{00000000-0005-0000-0000-000045080000}"/>
    <cellStyle name="s_PFMA Credit (2)_Customer Details" xfId="2117" xr:uid="{00000000-0005-0000-0000-000046080000}"/>
    <cellStyle name="s_PFMA Credit (2)_Eco Metrics" xfId="2118" xr:uid="{00000000-0005-0000-0000-000047080000}"/>
    <cellStyle name="s_PFMA Credit (2)_GC001-China-Aug06" xfId="2119" xr:uid="{00000000-0005-0000-0000-000048080000}"/>
    <cellStyle name="s_PFMA Credit (2)_GC001-China-July06" xfId="2120" xr:uid="{00000000-0005-0000-0000-000049080000}"/>
    <cellStyle name="s_PFMA Credit (2)_GC001-China-Oct06" xfId="2121" xr:uid="{00000000-0005-0000-0000-00004A080000}"/>
    <cellStyle name="s_PFMA Credit (2)_PFMA Cap" xfId="2122" xr:uid="{00000000-0005-0000-0000-00004B080000}"/>
    <cellStyle name="s_PFMA Credit (2)_PFMA Cap 2" xfId="2123" xr:uid="{00000000-0005-0000-0000-00004C080000}"/>
    <cellStyle name="s_PFMA Credit (2)_PFMA Cap_Aing report" xfId="2124" xr:uid="{00000000-0005-0000-0000-00004D080000}"/>
    <cellStyle name="s_PFMA Credit (2)_PFMA Cap_AR" xfId="2125" xr:uid="{00000000-0005-0000-0000-00004E080000}"/>
    <cellStyle name="s_PFMA Credit (2)_PFMA Cap_Base HC" xfId="2126" xr:uid="{00000000-0005-0000-0000-00004F080000}"/>
    <cellStyle name="s_PFMA Credit (2)_PFMA Cap_Base P&amp;L" xfId="2127" xr:uid="{00000000-0005-0000-0000-000050080000}"/>
    <cellStyle name="s_PFMA Credit (2)_PFMA Cap_Capex" xfId="2128" xr:uid="{00000000-0005-0000-0000-000051080000}"/>
    <cellStyle name="s_PFMA Credit (2)_PFMA Cap_China as on Dec 31 2008" xfId="2129" xr:uid="{00000000-0005-0000-0000-000052080000}"/>
    <cellStyle name="s_PFMA Credit (2)_PFMA Cap_Customer Details" xfId="2130" xr:uid="{00000000-0005-0000-0000-000053080000}"/>
    <cellStyle name="s_PFMA Credit (2)_PFMA Cap_Eco Metrics" xfId="2131" xr:uid="{00000000-0005-0000-0000-000054080000}"/>
    <cellStyle name="s_PFMA Credit (2)_PFMA Cap_GC001-China-Aug06" xfId="2132" xr:uid="{00000000-0005-0000-0000-000055080000}"/>
    <cellStyle name="s_PFMA Credit (2)_PFMA Cap_GC001-China-July06" xfId="2133" xr:uid="{00000000-0005-0000-0000-000056080000}"/>
    <cellStyle name="s_PFMA Credit (2)_PFMA Cap_GC001-China-Oct06" xfId="2134" xr:uid="{00000000-0005-0000-0000-000057080000}"/>
    <cellStyle name="s_PFMA Credit (2)_PFMA Cap_Pipeline" xfId="2135" xr:uid="{00000000-0005-0000-0000-000058080000}"/>
    <cellStyle name="s_PFMA Credit (2)_PFMA Cap_Pullbacks" xfId="2136" xr:uid="{00000000-0005-0000-0000-000059080000}"/>
    <cellStyle name="s_PFMA Credit (2)_Pipeline" xfId="2137" xr:uid="{00000000-0005-0000-0000-00005A080000}"/>
    <cellStyle name="s_PFMA Credit (2)_Pullbacks" xfId="2138" xr:uid="{00000000-0005-0000-0000-00005B080000}"/>
    <cellStyle name="s_PFMA Credit 2" xfId="2139" xr:uid="{00000000-0005-0000-0000-00005C080000}"/>
    <cellStyle name="s_PFMA Credit 3" xfId="2140" xr:uid="{00000000-0005-0000-0000-00005D080000}"/>
    <cellStyle name="s_PFMA Credit 4" xfId="2141" xr:uid="{00000000-0005-0000-0000-00005E080000}"/>
    <cellStyle name="s_PFMA Credit 5" xfId="2142" xr:uid="{00000000-0005-0000-0000-00005F080000}"/>
    <cellStyle name="s_PFMA Credit_1" xfId="2143" xr:uid="{00000000-0005-0000-0000-000060080000}"/>
    <cellStyle name="s_PFMA Credit_1 2" xfId="2144" xr:uid="{00000000-0005-0000-0000-000061080000}"/>
    <cellStyle name="s_PFMA Credit_1_Aing report" xfId="2145" xr:uid="{00000000-0005-0000-0000-000062080000}"/>
    <cellStyle name="s_PFMA Credit_1_AR" xfId="2146" xr:uid="{00000000-0005-0000-0000-000063080000}"/>
    <cellStyle name="s_PFMA Credit_1_Base HC" xfId="2147" xr:uid="{00000000-0005-0000-0000-000064080000}"/>
    <cellStyle name="s_PFMA Credit_1_Base P&amp;L" xfId="2148" xr:uid="{00000000-0005-0000-0000-000065080000}"/>
    <cellStyle name="s_PFMA Credit_1_Capex" xfId="2149" xr:uid="{00000000-0005-0000-0000-000066080000}"/>
    <cellStyle name="s_PFMA Credit_1_China as on Dec 31 2008" xfId="2150" xr:uid="{00000000-0005-0000-0000-000067080000}"/>
    <cellStyle name="s_PFMA Credit_1_Customer Details" xfId="2151" xr:uid="{00000000-0005-0000-0000-000068080000}"/>
    <cellStyle name="s_PFMA Credit_1_Eco Metrics" xfId="2152" xr:uid="{00000000-0005-0000-0000-000069080000}"/>
    <cellStyle name="s_PFMA Credit_1_GC001-China-Aug06" xfId="2153" xr:uid="{00000000-0005-0000-0000-00006A080000}"/>
    <cellStyle name="s_PFMA Credit_1_GC001-China-July06" xfId="2154" xr:uid="{00000000-0005-0000-0000-00006B080000}"/>
    <cellStyle name="s_PFMA Credit_1_GC001-China-Oct06" xfId="2155" xr:uid="{00000000-0005-0000-0000-00006C080000}"/>
    <cellStyle name="s_PFMA Credit_1_Pipeline" xfId="2156" xr:uid="{00000000-0005-0000-0000-00006D080000}"/>
    <cellStyle name="s_PFMA Credit_1_Pullbacks" xfId="2157" xr:uid="{00000000-0005-0000-0000-00006E080000}"/>
    <cellStyle name="s_PFMA Credit_2" xfId="2158" xr:uid="{00000000-0005-0000-0000-00006F080000}"/>
    <cellStyle name="s_PFMA Credit_2 2" xfId="2159" xr:uid="{00000000-0005-0000-0000-000070080000}"/>
    <cellStyle name="s_PFMA Credit_2_Aing report" xfId="2160" xr:uid="{00000000-0005-0000-0000-000071080000}"/>
    <cellStyle name="s_PFMA Credit_2_AR" xfId="2161" xr:uid="{00000000-0005-0000-0000-000072080000}"/>
    <cellStyle name="s_PFMA Credit_2_Base HC" xfId="2162" xr:uid="{00000000-0005-0000-0000-000073080000}"/>
    <cellStyle name="s_PFMA Credit_2_Base P&amp;L" xfId="2163" xr:uid="{00000000-0005-0000-0000-000074080000}"/>
    <cellStyle name="s_PFMA Credit_2_Capex" xfId="2164" xr:uid="{00000000-0005-0000-0000-000075080000}"/>
    <cellStyle name="s_PFMA Credit_2_China as on Dec 31 2008" xfId="2165" xr:uid="{00000000-0005-0000-0000-000076080000}"/>
    <cellStyle name="s_PFMA Credit_2_Customer Details" xfId="2166" xr:uid="{00000000-0005-0000-0000-000077080000}"/>
    <cellStyle name="s_PFMA Credit_2_Eco Metrics" xfId="2167" xr:uid="{00000000-0005-0000-0000-000078080000}"/>
    <cellStyle name="s_PFMA Credit_2_GC001-China-Aug06" xfId="2168" xr:uid="{00000000-0005-0000-0000-000079080000}"/>
    <cellStyle name="s_PFMA Credit_2_GC001-China-July06" xfId="2169" xr:uid="{00000000-0005-0000-0000-00007A080000}"/>
    <cellStyle name="s_PFMA Credit_2_GC001-China-Oct06" xfId="2170" xr:uid="{00000000-0005-0000-0000-00007B080000}"/>
    <cellStyle name="s_PFMA Credit_2_Pipeline" xfId="2171" xr:uid="{00000000-0005-0000-0000-00007C080000}"/>
    <cellStyle name="s_PFMA Credit_2_Pullbacks" xfId="2172" xr:uid="{00000000-0005-0000-0000-00007D080000}"/>
    <cellStyle name="s_PFMA Credit_Aing report" xfId="2173" xr:uid="{00000000-0005-0000-0000-00007E080000}"/>
    <cellStyle name="s_PFMA Credit_AR" xfId="2174" xr:uid="{00000000-0005-0000-0000-00007F080000}"/>
    <cellStyle name="s_PFMA Credit_Base HC" xfId="2175" xr:uid="{00000000-0005-0000-0000-000080080000}"/>
    <cellStyle name="s_PFMA Credit_Base P&amp;L" xfId="2176" xr:uid="{00000000-0005-0000-0000-000081080000}"/>
    <cellStyle name="s_PFMA Credit_Capex" xfId="2177" xr:uid="{00000000-0005-0000-0000-000082080000}"/>
    <cellStyle name="s_PFMA Credit_China as on Dec 31 2008" xfId="2178" xr:uid="{00000000-0005-0000-0000-000083080000}"/>
    <cellStyle name="s_PFMA Credit_Customer Details" xfId="2179" xr:uid="{00000000-0005-0000-0000-000084080000}"/>
    <cellStyle name="s_PFMA Credit_Eco Metrics" xfId="2180" xr:uid="{00000000-0005-0000-0000-000085080000}"/>
    <cellStyle name="s_PFMA Credit_GC001-China-Aug06" xfId="2181" xr:uid="{00000000-0005-0000-0000-000086080000}"/>
    <cellStyle name="s_PFMA Credit_GC001-China-July06" xfId="2182" xr:uid="{00000000-0005-0000-0000-000087080000}"/>
    <cellStyle name="s_PFMA Credit_GC001-China-Oct06" xfId="2183" xr:uid="{00000000-0005-0000-0000-000088080000}"/>
    <cellStyle name="s_PFMA Credit_Pipeline" xfId="2184" xr:uid="{00000000-0005-0000-0000-000089080000}"/>
    <cellStyle name="s_PFMA Credit_Pullbacks" xfId="2185" xr:uid="{00000000-0005-0000-0000-00008A080000}"/>
    <cellStyle name="s_PFMA Fin Sum" xfId="2186" xr:uid="{00000000-0005-0000-0000-00008B080000}"/>
    <cellStyle name="s_PFMA Fin Sum 2" xfId="2187" xr:uid="{00000000-0005-0000-0000-00008C080000}"/>
    <cellStyle name="s_PFMA Fin Sum_1" xfId="2188" xr:uid="{00000000-0005-0000-0000-00008D080000}"/>
    <cellStyle name="s_PFMA Fin Sum_1 2" xfId="2189" xr:uid="{00000000-0005-0000-0000-00008E080000}"/>
    <cellStyle name="s_PFMA Fin Sum_1_Aing report" xfId="2190" xr:uid="{00000000-0005-0000-0000-00008F080000}"/>
    <cellStyle name="s_PFMA Fin Sum_1_AR" xfId="2191" xr:uid="{00000000-0005-0000-0000-000090080000}"/>
    <cellStyle name="s_PFMA Fin Sum_1_Base HC" xfId="2192" xr:uid="{00000000-0005-0000-0000-000091080000}"/>
    <cellStyle name="s_PFMA Fin Sum_1_Base P&amp;L" xfId="2193" xr:uid="{00000000-0005-0000-0000-000092080000}"/>
    <cellStyle name="s_PFMA Fin Sum_1_Capex" xfId="2194" xr:uid="{00000000-0005-0000-0000-000093080000}"/>
    <cellStyle name="s_PFMA Fin Sum_1_China as on Dec 31 2008" xfId="2195" xr:uid="{00000000-0005-0000-0000-000094080000}"/>
    <cellStyle name="s_PFMA Fin Sum_1_Customer Details" xfId="2196" xr:uid="{00000000-0005-0000-0000-000095080000}"/>
    <cellStyle name="s_PFMA Fin Sum_1_Eco Metrics" xfId="2197" xr:uid="{00000000-0005-0000-0000-000096080000}"/>
    <cellStyle name="s_PFMA Fin Sum_1_GC001-China-Aug06" xfId="2198" xr:uid="{00000000-0005-0000-0000-000097080000}"/>
    <cellStyle name="s_PFMA Fin Sum_1_GC001-China-July06" xfId="2199" xr:uid="{00000000-0005-0000-0000-000098080000}"/>
    <cellStyle name="s_PFMA Fin Sum_1_GC001-China-Oct06" xfId="2200" xr:uid="{00000000-0005-0000-0000-000099080000}"/>
    <cellStyle name="s_PFMA Fin Sum_1_Pipeline" xfId="2201" xr:uid="{00000000-0005-0000-0000-00009A080000}"/>
    <cellStyle name="s_PFMA Fin Sum_1_Pullbacks" xfId="2202" xr:uid="{00000000-0005-0000-0000-00009B080000}"/>
    <cellStyle name="s_PFMA Fin Sum_2" xfId="2203" xr:uid="{00000000-0005-0000-0000-00009C080000}"/>
    <cellStyle name="s_PFMA Fin Sum_2 2" xfId="2204" xr:uid="{00000000-0005-0000-0000-00009D080000}"/>
    <cellStyle name="s_PFMA Fin Sum_2_Aing report" xfId="2205" xr:uid="{00000000-0005-0000-0000-00009E080000}"/>
    <cellStyle name="s_PFMA Fin Sum_2_AR" xfId="2206" xr:uid="{00000000-0005-0000-0000-00009F080000}"/>
    <cellStyle name="s_PFMA Fin Sum_2_Base HC" xfId="2207" xr:uid="{00000000-0005-0000-0000-0000A0080000}"/>
    <cellStyle name="s_PFMA Fin Sum_2_Base P&amp;L" xfId="2208" xr:uid="{00000000-0005-0000-0000-0000A1080000}"/>
    <cellStyle name="s_PFMA Fin Sum_2_Capex" xfId="2209" xr:uid="{00000000-0005-0000-0000-0000A2080000}"/>
    <cellStyle name="s_PFMA Fin Sum_2_China as on Dec 31 2008" xfId="2210" xr:uid="{00000000-0005-0000-0000-0000A3080000}"/>
    <cellStyle name="s_PFMA Fin Sum_2_Customer Details" xfId="2211" xr:uid="{00000000-0005-0000-0000-0000A4080000}"/>
    <cellStyle name="s_PFMA Fin Sum_2_Eco Metrics" xfId="2212" xr:uid="{00000000-0005-0000-0000-0000A5080000}"/>
    <cellStyle name="s_PFMA Fin Sum_2_GC001-China-Aug06" xfId="2213" xr:uid="{00000000-0005-0000-0000-0000A6080000}"/>
    <cellStyle name="s_PFMA Fin Sum_2_GC001-China-July06" xfId="2214" xr:uid="{00000000-0005-0000-0000-0000A7080000}"/>
    <cellStyle name="s_PFMA Fin Sum_2_GC001-China-Oct06" xfId="2215" xr:uid="{00000000-0005-0000-0000-0000A8080000}"/>
    <cellStyle name="s_PFMA Fin Sum_2_Pipeline" xfId="2216" xr:uid="{00000000-0005-0000-0000-0000A9080000}"/>
    <cellStyle name="s_PFMA Fin Sum_2_Pullbacks" xfId="2217" xr:uid="{00000000-0005-0000-0000-0000AA080000}"/>
    <cellStyle name="s_PFMA Fin Sum_Aing report" xfId="2218" xr:uid="{00000000-0005-0000-0000-0000AB080000}"/>
    <cellStyle name="s_PFMA Fin Sum_AR" xfId="2219" xr:uid="{00000000-0005-0000-0000-0000AC080000}"/>
    <cellStyle name="s_PFMA Fin Sum_Base HC" xfId="2220" xr:uid="{00000000-0005-0000-0000-0000AD080000}"/>
    <cellStyle name="s_PFMA Fin Sum_Base P&amp;L" xfId="2221" xr:uid="{00000000-0005-0000-0000-0000AE080000}"/>
    <cellStyle name="s_PFMA Fin Sum_Capex" xfId="2222" xr:uid="{00000000-0005-0000-0000-0000AF080000}"/>
    <cellStyle name="s_PFMA Fin Sum_China as on Dec 31 2008" xfId="2223" xr:uid="{00000000-0005-0000-0000-0000B0080000}"/>
    <cellStyle name="s_PFMA Fin Sum_Customer Details" xfId="2224" xr:uid="{00000000-0005-0000-0000-0000B1080000}"/>
    <cellStyle name="s_PFMA Fin Sum_Eco Metrics" xfId="2225" xr:uid="{00000000-0005-0000-0000-0000B2080000}"/>
    <cellStyle name="s_PFMA Fin Sum_GC001-China-Aug06" xfId="2226" xr:uid="{00000000-0005-0000-0000-0000B3080000}"/>
    <cellStyle name="s_PFMA Fin Sum_GC001-China-July06" xfId="2227" xr:uid="{00000000-0005-0000-0000-0000B4080000}"/>
    <cellStyle name="s_PFMA Fin Sum_GC001-China-Oct06" xfId="2228" xr:uid="{00000000-0005-0000-0000-0000B5080000}"/>
    <cellStyle name="s_PFMA Fin Sum_Pipeline" xfId="2229" xr:uid="{00000000-0005-0000-0000-0000B6080000}"/>
    <cellStyle name="s_PFMA Fin Sum_Pullbacks" xfId="2230" xr:uid="{00000000-0005-0000-0000-0000B7080000}"/>
    <cellStyle name="s_PFMA Statements" xfId="2231" xr:uid="{00000000-0005-0000-0000-0000B8080000}"/>
    <cellStyle name="s_PFMA Statements 2" xfId="2232" xr:uid="{00000000-0005-0000-0000-0000B9080000}"/>
    <cellStyle name="s_PFMA Statements_1" xfId="2233" xr:uid="{00000000-0005-0000-0000-0000BA080000}"/>
    <cellStyle name="s_PFMA Statements_1 2" xfId="2234" xr:uid="{00000000-0005-0000-0000-0000BB080000}"/>
    <cellStyle name="s_PFMA Statements_1_Aing report" xfId="2235" xr:uid="{00000000-0005-0000-0000-0000BC080000}"/>
    <cellStyle name="s_PFMA Statements_1_AR" xfId="2236" xr:uid="{00000000-0005-0000-0000-0000BD080000}"/>
    <cellStyle name="s_PFMA Statements_1_Base HC" xfId="2237" xr:uid="{00000000-0005-0000-0000-0000BE080000}"/>
    <cellStyle name="s_PFMA Statements_1_Base P&amp;L" xfId="2238" xr:uid="{00000000-0005-0000-0000-0000BF080000}"/>
    <cellStyle name="s_PFMA Statements_1_Capex" xfId="2239" xr:uid="{00000000-0005-0000-0000-0000C0080000}"/>
    <cellStyle name="s_PFMA Statements_1_China as on Dec 31 2008" xfId="2240" xr:uid="{00000000-0005-0000-0000-0000C1080000}"/>
    <cellStyle name="s_PFMA Statements_1_Customer Details" xfId="2241" xr:uid="{00000000-0005-0000-0000-0000C2080000}"/>
    <cellStyle name="s_PFMA Statements_1_Eco Metrics" xfId="2242" xr:uid="{00000000-0005-0000-0000-0000C3080000}"/>
    <cellStyle name="s_PFMA Statements_1_GC001-China-Aug06" xfId="2243" xr:uid="{00000000-0005-0000-0000-0000C4080000}"/>
    <cellStyle name="s_PFMA Statements_1_GC001-China-July06" xfId="2244" xr:uid="{00000000-0005-0000-0000-0000C5080000}"/>
    <cellStyle name="s_PFMA Statements_1_GC001-China-Oct06" xfId="2245" xr:uid="{00000000-0005-0000-0000-0000C6080000}"/>
    <cellStyle name="s_PFMA Statements_1_Pipeline" xfId="2246" xr:uid="{00000000-0005-0000-0000-0000C7080000}"/>
    <cellStyle name="s_PFMA Statements_1_Pullbacks" xfId="2247" xr:uid="{00000000-0005-0000-0000-0000C8080000}"/>
    <cellStyle name="s_PFMA Statements_2" xfId="2248" xr:uid="{00000000-0005-0000-0000-0000C9080000}"/>
    <cellStyle name="s_PFMA Statements_2 2" xfId="2249" xr:uid="{00000000-0005-0000-0000-0000CA080000}"/>
    <cellStyle name="s_PFMA Statements_2_Aing report" xfId="2250" xr:uid="{00000000-0005-0000-0000-0000CB080000}"/>
    <cellStyle name="s_PFMA Statements_2_AR" xfId="2251" xr:uid="{00000000-0005-0000-0000-0000CC080000}"/>
    <cellStyle name="s_PFMA Statements_2_Base HC" xfId="2252" xr:uid="{00000000-0005-0000-0000-0000CD080000}"/>
    <cellStyle name="s_PFMA Statements_2_Base P&amp;L" xfId="2253" xr:uid="{00000000-0005-0000-0000-0000CE080000}"/>
    <cellStyle name="s_PFMA Statements_2_Capex" xfId="2254" xr:uid="{00000000-0005-0000-0000-0000CF080000}"/>
    <cellStyle name="s_PFMA Statements_2_China as on Dec 31 2008" xfId="2255" xr:uid="{00000000-0005-0000-0000-0000D0080000}"/>
    <cellStyle name="s_PFMA Statements_2_Customer Details" xfId="2256" xr:uid="{00000000-0005-0000-0000-0000D1080000}"/>
    <cellStyle name="s_PFMA Statements_2_Eco Metrics" xfId="2257" xr:uid="{00000000-0005-0000-0000-0000D2080000}"/>
    <cellStyle name="s_PFMA Statements_2_GC001-China-Aug06" xfId="2258" xr:uid="{00000000-0005-0000-0000-0000D3080000}"/>
    <cellStyle name="s_PFMA Statements_2_GC001-China-July06" xfId="2259" xr:uid="{00000000-0005-0000-0000-0000D4080000}"/>
    <cellStyle name="s_PFMA Statements_2_GC001-China-Oct06" xfId="2260" xr:uid="{00000000-0005-0000-0000-0000D5080000}"/>
    <cellStyle name="s_PFMA Statements_2_Pipeline" xfId="2261" xr:uid="{00000000-0005-0000-0000-0000D6080000}"/>
    <cellStyle name="s_PFMA Statements_2_Pullbacks" xfId="2262" xr:uid="{00000000-0005-0000-0000-0000D7080000}"/>
    <cellStyle name="s_PFMA Statements_Aing report" xfId="2263" xr:uid="{00000000-0005-0000-0000-0000D8080000}"/>
    <cellStyle name="s_PFMA Statements_AR" xfId="2264" xr:uid="{00000000-0005-0000-0000-0000D9080000}"/>
    <cellStyle name="s_PFMA Statements_Base HC" xfId="2265" xr:uid="{00000000-0005-0000-0000-0000DA080000}"/>
    <cellStyle name="s_PFMA Statements_Base P&amp;L" xfId="2266" xr:uid="{00000000-0005-0000-0000-0000DB080000}"/>
    <cellStyle name="s_PFMA Statements_Capex" xfId="2267" xr:uid="{00000000-0005-0000-0000-0000DC080000}"/>
    <cellStyle name="s_PFMA Statements_China as on Dec 31 2008" xfId="2268" xr:uid="{00000000-0005-0000-0000-0000DD080000}"/>
    <cellStyle name="s_PFMA Statements_Customer Details" xfId="2269" xr:uid="{00000000-0005-0000-0000-0000DE080000}"/>
    <cellStyle name="s_PFMA Statements_Eco Metrics" xfId="2270" xr:uid="{00000000-0005-0000-0000-0000DF080000}"/>
    <cellStyle name="s_PFMA Statements_GC001-China-Aug06" xfId="2271" xr:uid="{00000000-0005-0000-0000-0000E0080000}"/>
    <cellStyle name="s_PFMA Statements_GC001-China-July06" xfId="2272" xr:uid="{00000000-0005-0000-0000-0000E1080000}"/>
    <cellStyle name="s_PFMA Statements_GC001-China-Oct06" xfId="2273" xr:uid="{00000000-0005-0000-0000-0000E2080000}"/>
    <cellStyle name="s_PFMA Statements_Pipeline" xfId="2274" xr:uid="{00000000-0005-0000-0000-0000E3080000}"/>
    <cellStyle name="s_PFMA Statements_Pullbacks" xfId="2275" xr:uid="{00000000-0005-0000-0000-0000E4080000}"/>
    <cellStyle name="s_Pipeline" xfId="2276" xr:uid="{00000000-0005-0000-0000-0000E5080000}"/>
    <cellStyle name="s_Proj Graph" xfId="2277" xr:uid="{00000000-0005-0000-0000-0000E6080000}"/>
    <cellStyle name="s_Proj Graph 2" xfId="2278" xr:uid="{00000000-0005-0000-0000-0000E7080000}"/>
    <cellStyle name="s_Proj Graph_1" xfId="2279" xr:uid="{00000000-0005-0000-0000-0000E8080000}"/>
    <cellStyle name="s_Proj Graph_1 2" xfId="2280" xr:uid="{00000000-0005-0000-0000-0000E9080000}"/>
    <cellStyle name="s_Proj Graph_1_Aing report" xfId="2281" xr:uid="{00000000-0005-0000-0000-0000EA080000}"/>
    <cellStyle name="s_Proj Graph_1_AR" xfId="2282" xr:uid="{00000000-0005-0000-0000-0000EB080000}"/>
    <cellStyle name="s_Proj Graph_1_Base HC" xfId="2283" xr:uid="{00000000-0005-0000-0000-0000EC080000}"/>
    <cellStyle name="s_Proj Graph_1_Base P&amp;L" xfId="2284" xr:uid="{00000000-0005-0000-0000-0000ED080000}"/>
    <cellStyle name="s_Proj Graph_1_Capex" xfId="2285" xr:uid="{00000000-0005-0000-0000-0000EE080000}"/>
    <cellStyle name="s_Proj Graph_1_China as on Dec 31 2008" xfId="2286" xr:uid="{00000000-0005-0000-0000-0000EF080000}"/>
    <cellStyle name="s_Proj Graph_1_Customer Details" xfId="2287" xr:uid="{00000000-0005-0000-0000-0000F0080000}"/>
    <cellStyle name="s_Proj Graph_1_Eco Metrics" xfId="2288" xr:uid="{00000000-0005-0000-0000-0000F1080000}"/>
    <cellStyle name="s_Proj Graph_1_GC001-China-Aug06" xfId="2289" xr:uid="{00000000-0005-0000-0000-0000F2080000}"/>
    <cellStyle name="s_Proj Graph_1_GC001-China-July06" xfId="2290" xr:uid="{00000000-0005-0000-0000-0000F3080000}"/>
    <cellStyle name="s_Proj Graph_1_GC001-China-Oct06" xfId="2291" xr:uid="{00000000-0005-0000-0000-0000F4080000}"/>
    <cellStyle name="s_Proj Graph_1_Pipeline" xfId="2292" xr:uid="{00000000-0005-0000-0000-0000F5080000}"/>
    <cellStyle name="s_Proj Graph_1_Pullbacks" xfId="2293" xr:uid="{00000000-0005-0000-0000-0000F6080000}"/>
    <cellStyle name="s_Proj Graph_2" xfId="2294" xr:uid="{00000000-0005-0000-0000-0000F7080000}"/>
    <cellStyle name="s_Proj Graph_2 2" xfId="2295" xr:uid="{00000000-0005-0000-0000-0000F8080000}"/>
    <cellStyle name="s_Proj Graph_2_Aing report" xfId="2296" xr:uid="{00000000-0005-0000-0000-0000F9080000}"/>
    <cellStyle name="s_Proj Graph_2_AR" xfId="2297" xr:uid="{00000000-0005-0000-0000-0000FA080000}"/>
    <cellStyle name="s_Proj Graph_2_Base HC" xfId="2298" xr:uid="{00000000-0005-0000-0000-0000FB080000}"/>
    <cellStyle name="s_Proj Graph_2_Base P&amp;L" xfId="2299" xr:uid="{00000000-0005-0000-0000-0000FC080000}"/>
    <cellStyle name="s_Proj Graph_2_Capex" xfId="2300" xr:uid="{00000000-0005-0000-0000-0000FD080000}"/>
    <cellStyle name="s_Proj Graph_2_China as on Dec 31 2008" xfId="2301" xr:uid="{00000000-0005-0000-0000-0000FE080000}"/>
    <cellStyle name="s_Proj Graph_2_Customer Details" xfId="2302" xr:uid="{00000000-0005-0000-0000-0000FF080000}"/>
    <cellStyle name="s_Proj Graph_2_Eco Metrics" xfId="2303" xr:uid="{00000000-0005-0000-0000-000000090000}"/>
    <cellStyle name="s_Proj Graph_2_GC001-China-Aug06" xfId="2304" xr:uid="{00000000-0005-0000-0000-000001090000}"/>
    <cellStyle name="s_Proj Graph_2_GC001-China-July06" xfId="2305" xr:uid="{00000000-0005-0000-0000-000002090000}"/>
    <cellStyle name="s_Proj Graph_2_GC001-China-Oct06" xfId="2306" xr:uid="{00000000-0005-0000-0000-000003090000}"/>
    <cellStyle name="s_Proj Graph_2_Pipeline" xfId="2307" xr:uid="{00000000-0005-0000-0000-000004090000}"/>
    <cellStyle name="s_Proj Graph_2_Pullbacks" xfId="2308" xr:uid="{00000000-0005-0000-0000-000005090000}"/>
    <cellStyle name="s_Proj Graph_Aing report" xfId="2309" xr:uid="{00000000-0005-0000-0000-000006090000}"/>
    <cellStyle name="s_Proj Graph_AR" xfId="2310" xr:uid="{00000000-0005-0000-0000-000007090000}"/>
    <cellStyle name="s_Proj Graph_Base HC" xfId="2311" xr:uid="{00000000-0005-0000-0000-000008090000}"/>
    <cellStyle name="s_Proj Graph_Base P&amp;L" xfId="2312" xr:uid="{00000000-0005-0000-0000-000009090000}"/>
    <cellStyle name="s_Proj Graph_Capex" xfId="2313" xr:uid="{00000000-0005-0000-0000-00000A090000}"/>
    <cellStyle name="s_Proj Graph_China as on Dec 31 2008" xfId="2314" xr:uid="{00000000-0005-0000-0000-00000B090000}"/>
    <cellStyle name="s_Proj Graph_Customer Details" xfId="2315" xr:uid="{00000000-0005-0000-0000-00000C090000}"/>
    <cellStyle name="s_Proj Graph_Eco Metrics" xfId="2316" xr:uid="{00000000-0005-0000-0000-00000D090000}"/>
    <cellStyle name="s_Proj Graph_GC001-China-Aug06" xfId="2317" xr:uid="{00000000-0005-0000-0000-00000E090000}"/>
    <cellStyle name="s_Proj Graph_GC001-China-July06" xfId="2318" xr:uid="{00000000-0005-0000-0000-00000F090000}"/>
    <cellStyle name="s_Proj Graph_GC001-China-Oct06" xfId="2319" xr:uid="{00000000-0005-0000-0000-000010090000}"/>
    <cellStyle name="s_Proj Graph_Pipeline" xfId="2320" xr:uid="{00000000-0005-0000-0000-000011090000}"/>
    <cellStyle name="s_Proj Graph_Pullbacks" xfId="2321" xr:uid="{00000000-0005-0000-0000-000012090000}"/>
    <cellStyle name="s_Pullbacks" xfId="2322" xr:uid="{00000000-0005-0000-0000-000013090000}"/>
    <cellStyle name="s_REVISE24" xfId="2323" xr:uid="{00000000-0005-0000-0000-000014090000}"/>
    <cellStyle name="s_REVISE24 2" xfId="2324" xr:uid="{00000000-0005-0000-0000-000015090000}"/>
    <cellStyle name="s_REVISE24_Aing report" xfId="2325" xr:uid="{00000000-0005-0000-0000-000016090000}"/>
    <cellStyle name="s_REVISE24_AR" xfId="2326" xr:uid="{00000000-0005-0000-0000-000017090000}"/>
    <cellStyle name="s_REVISE24_Base HC" xfId="2327" xr:uid="{00000000-0005-0000-0000-000018090000}"/>
    <cellStyle name="s_REVISE24_Base P&amp;L" xfId="2328" xr:uid="{00000000-0005-0000-0000-000019090000}"/>
    <cellStyle name="s_REVISE24_Capex" xfId="2329" xr:uid="{00000000-0005-0000-0000-00001A090000}"/>
    <cellStyle name="s_REVISE24_China as on Dec 31 2008" xfId="2330" xr:uid="{00000000-0005-0000-0000-00001B090000}"/>
    <cellStyle name="s_REVISE24_Customer Details" xfId="2331" xr:uid="{00000000-0005-0000-0000-00001C090000}"/>
    <cellStyle name="s_REVISE24_Eco Metrics" xfId="2332" xr:uid="{00000000-0005-0000-0000-00001D090000}"/>
    <cellStyle name="s_REVISE24_GC001-China-Aug06" xfId="2333" xr:uid="{00000000-0005-0000-0000-00001E090000}"/>
    <cellStyle name="s_REVISE24_GC001-China-July06" xfId="2334" xr:uid="{00000000-0005-0000-0000-00001F090000}"/>
    <cellStyle name="s_REVISE24_GC001-China-Oct06" xfId="2335" xr:uid="{00000000-0005-0000-0000-000020090000}"/>
    <cellStyle name="s_REVISE24_Pipeline" xfId="2336" xr:uid="{00000000-0005-0000-0000-000021090000}"/>
    <cellStyle name="s_REVISE24_Pullbacks" xfId="2337" xr:uid="{00000000-0005-0000-0000-000022090000}"/>
    <cellStyle name="s_Schedules" xfId="2338" xr:uid="{00000000-0005-0000-0000-000023090000}"/>
    <cellStyle name="s_Schedules 2" xfId="2339" xr:uid="{00000000-0005-0000-0000-000024090000}"/>
    <cellStyle name="s_Schedules_1" xfId="2340" xr:uid="{00000000-0005-0000-0000-000025090000}"/>
    <cellStyle name="s_Schedules_1 2" xfId="2341" xr:uid="{00000000-0005-0000-0000-000026090000}"/>
    <cellStyle name="s_Schedules_1_Aing report" xfId="2342" xr:uid="{00000000-0005-0000-0000-000027090000}"/>
    <cellStyle name="s_Schedules_1_AM0909" xfId="2343" xr:uid="{00000000-0005-0000-0000-000028090000}"/>
    <cellStyle name="s_Schedules_1_AM0909 2" xfId="2344" xr:uid="{00000000-0005-0000-0000-000029090000}"/>
    <cellStyle name="s_Schedules_1_AM0909_Aing report" xfId="2345" xr:uid="{00000000-0005-0000-0000-00002A090000}"/>
    <cellStyle name="s_Schedules_1_AM0909_AR" xfId="2346" xr:uid="{00000000-0005-0000-0000-00002B090000}"/>
    <cellStyle name="s_Schedules_1_AM0909_Base HC" xfId="2347" xr:uid="{00000000-0005-0000-0000-00002C090000}"/>
    <cellStyle name="s_Schedules_1_AM0909_Base P&amp;L" xfId="2348" xr:uid="{00000000-0005-0000-0000-00002D090000}"/>
    <cellStyle name="s_Schedules_1_AM0909_Capex" xfId="2349" xr:uid="{00000000-0005-0000-0000-00002E090000}"/>
    <cellStyle name="s_Schedules_1_AM0909_China as on Dec 31 2008" xfId="2350" xr:uid="{00000000-0005-0000-0000-00002F090000}"/>
    <cellStyle name="s_Schedules_1_AM0909_Customer Details" xfId="2351" xr:uid="{00000000-0005-0000-0000-000030090000}"/>
    <cellStyle name="s_Schedules_1_AM0909_Eco Metrics" xfId="2352" xr:uid="{00000000-0005-0000-0000-000031090000}"/>
    <cellStyle name="s_Schedules_1_AM0909_GC001-China-Aug06" xfId="2353" xr:uid="{00000000-0005-0000-0000-000032090000}"/>
    <cellStyle name="s_Schedules_1_AM0909_GC001-China-July06" xfId="2354" xr:uid="{00000000-0005-0000-0000-000033090000}"/>
    <cellStyle name="s_Schedules_1_AM0909_GC001-China-Oct06" xfId="2355" xr:uid="{00000000-0005-0000-0000-000034090000}"/>
    <cellStyle name="s_Schedules_1_AM0909_Pipeline" xfId="2356" xr:uid="{00000000-0005-0000-0000-000035090000}"/>
    <cellStyle name="s_Schedules_1_AM0909_Pullbacks" xfId="2357" xr:uid="{00000000-0005-0000-0000-000036090000}"/>
    <cellStyle name="s_Schedules_1_AR" xfId="2358" xr:uid="{00000000-0005-0000-0000-000037090000}"/>
    <cellStyle name="s_Schedules_1_Base HC" xfId="2359" xr:uid="{00000000-0005-0000-0000-000038090000}"/>
    <cellStyle name="s_Schedules_1_Base P&amp;L" xfId="2360" xr:uid="{00000000-0005-0000-0000-000039090000}"/>
    <cellStyle name="s_Schedules_1_Capex" xfId="2361" xr:uid="{00000000-0005-0000-0000-00003A090000}"/>
    <cellStyle name="s_Schedules_1_China as on Dec 31 2008" xfId="2362" xr:uid="{00000000-0005-0000-0000-00003B090000}"/>
    <cellStyle name="s_Schedules_1_Customer Details" xfId="2363" xr:uid="{00000000-0005-0000-0000-00003C090000}"/>
    <cellStyle name="s_Schedules_1_Eco Metrics" xfId="2364" xr:uid="{00000000-0005-0000-0000-00003D090000}"/>
    <cellStyle name="s_Schedules_1_GC001-China-Aug06" xfId="2365" xr:uid="{00000000-0005-0000-0000-00003E090000}"/>
    <cellStyle name="s_Schedules_1_GC001-China-July06" xfId="2366" xr:uid="{00000000-0005-0000-0000-00003F090000}"/>
    <cellStyle name="s_Schedules_1_GC001-China-Oct06" xfId="2367" xr:uid="{00000000-0005-0000-0000-000040090000}"/>
    <cellStyle name="s_Schedules_1_Pipeline" xfId="2368" xr:uid="{00000000-0005-0000-0000-000041090000}"/>
    <cellStyle name="s_Schedules_1_Pullbacks" xfId="2369" xr:uid="{00000000-0005-0000-0000-000042090000}"/>
    <cellStyle name="s_Schedules_2" xfId="2370" xr:uid="{00000000-0005-0000-0000-000043090000}"/>
    <cellStyle name="s_Schedules_2 2" xfId="2371" xr:uid="{00000000-0005-0000-0000-000044090000}"/>
    <cellStyle name="s_Schedules_2_Aing report" xfId="2372" xr:uid="{00000000-0005-0000-0000-000045090000}"/>
    <cellStyle name="s_Schedules_2_AR" xfId="2373" xr:uid="{00000000-0005-0000-0000-000046090000}"/>
    <cellStyle name="s_Schedules_2_Base HC" xfId="2374" xr:uid="{00000000-0005-0000-0000-000047090000}"/>
    <cellStyle name="s_Schedules_2_Base P&amp;L" xfId="2375" xr:uid="{00000000-0005-0000-0000-000048090000}"/>
    <cellStyle name="s_Schedules_2_Capex" xfId="2376" xr:uid="{00000000-0005-0000-0000-000049090000}"/>
    <cellStyle name="s_Schedules_2_China as on Dec 31 2008" xfId="2377" xr:uid="{00000000-0005-0000-0000-00004A090000}"/>
    <cellStyle name="s_Schedules_2_Customer Details" xfId="2378" xr:uid="{00000000-0005-0000-0000-00004B090000}"/>
    <cellStyle name="s_Schedules_2_Eco Metrics" xfId="2379" xr:uid="{00000000-0005-0000-0000-00004C090000}"/>
    <cellStyle name="s_Schedules_2_GC001-China-Aug06" xfId="2380" xr:uid="{00000000-0005-0000-0000-00004D090000}"/>
    <cellStyle name="s_Schedules_2_GC001-China-July06" xfId="2381" xr:uid="{00000000-0005-0000-0000-00004E090000}"/>
    <cellStyle name="s_Schedules_2_GC001-China-Oct06" xfId="2382" xr:uid="{00000000-0005-0000-0000-00004F090000}"/>
    <cellStyle name="s_Schedules_2_Pipeline" xfId="2383" xr:uid="{00000000-0005-0000-0000-000050090000}"/>
    <cellStyle name="s_Schedules_2_Pullbacks" xfId="2384" xr:uid="{00000000-0005-0000-0000-000051090000}"/>
    <cellStyle name="s_Schedules_Aing report" xfId="2385" xr:uid="{00000000-0005-0000-0000-000052090000}"/>
    <cellStyle name="s_Schedules_AM0909" xfId="2386" xr:uid="{00000000-0005-0000-0000-000053090000}"/>
    <cellStyle name="s_Schedules_AM0909 2" xfId="2387" xr:uid="{00000000-0005-0000-0000-000054090000}"/>
    <cellStyle name="s_Schedules_AM0909_Aing report" xfId="2388" xr:uid="{00000000-0005-0000-0000-000055090000}"/>
    <cellStyle name="s_Schedules_AM0909_AR" xfId="2389" xr:uid="{00000000-0005-0000-0000-000056090000}"/>
    <cellStyle name="s_Schedules_AM0909_Base HC" xfId="2390" xr:uid="{00000000-0005-0000-0000-000057090000}"/>
    <cellStyle name="s_Schedules_AM0909_Base P&amp;L" xfId="2391" xr:uid="{00000000-0005-0000-0000-000058090000}"/>
    <cellStyle name="s_Schedules_AM0909_Capex" xfId="2392" xr:uid="{00000000-0005-0000-0000-000059090000}"/>
    <cellStyle name="s_Schedules_AM0909_China as on Dec 31 2008" xfId="2393" xr:uid="{00000000-0005-0000-0000-00005A090000}"/>
    <cellStyle name="s_Schedules_AM0909_Customer Details" xfId="2394" xr:uid="{00000000-0005-0000-0000-00005B090000}"/>
    <cellStyle name="s_Schedules_AM0909_Eco Metrics" xfId="2395" xr:uid="{00000000-0005-0000-0000-00005C090000}"/>
    <cellStyle name="s_Schedules_AM0909_GC001-China-Aug06" xfId="2396" xr:uid="{00000000-0005-0000-0000-00005D090000}"/>
    <cellStyle name="s_Schedules_AM0909_GC001-China-July06" xfId="2397" xr:uid="{00000000-0005-0000-0000-00005E090000}"/>
    <cellStyle name="s_Schedules_AM0909_GC001-China-Oct06" xfId="2398" xr:uid="{00000000-0005-0000-0000-00005F090000}"/>
    <cellStyle name="s_Schedules_AM0909_Pipeline" xfId="2399" xr:uid="{00000000-0005-0000-0000-000060090000}"/>
    <cellStyle name="s_Schedules_AM0909_Pullbacks" xfId="2400" xr:uid="{00000000-0005-0000-0000-000061090000}"/>
    <cellStyle name="s_Schedules_AR" xfId="2401" xr:uid="{00000000-0005-0000-0000-000062090000}"/>
    <cellStyle name="s_Schedules_Base HC" xfId="2402" xr:uid="{00000000-0005-0000-0000-000063090000}"/>
    <cellStyle name="s_Schedules_Base P&amp;L" xfId="2403" xr:uid="{00000000-0005-0000-0000-000064090000}"/>
    <cellStyle name="s_Schedules_Capex" xfId="2404" xr:uid="{00000000-0005-0000-0000-000065090000}"/>
    <cellStyle name="s_Schedules_China as on Dec 31 2008" xfId="2405" xr:uid="{00000000-0005-0000-0000-000066090000}"/>
    <cellStyle name="s_Schedules_Customer Details" xfId="2406" xr:uid="{00000000-0005-0000-0000-000067090000}"/>
    <cellStyle name="s_Schedules_Eco Metrics" xfId="2407" xr:uid="{00000000-0005-0000-0000-000068090000}"/>
    <cellStyle name="s_Schedules_GC001-China-Aug06" xfId="2408" xr:uid="{00000000-0005-0000-0000-000069090000}"/>
    <cellStyle name="s_Schedules_GC001-China-July06" xfId="2409" xr:uid="{00000000-0005-0000-0000-00006A090000}"/>
    <cellStyle name="s_Schedules_GC001-China-Oct06" xfId="2410" xr:uid="{00000000-0005-0000-0000-00006B090000}"/>
    <cellStyle name="s_Schedules_Pipeline" xfId="2411" xr:uid="{00000000-0005-0000-0000-00006C090000}"/>
    <cellStyle name="s_Schedules_Pullbacks" xfId="2412" xr:uid="{00000000-0005-0000-0000-00006D090000}"/>
    <cellStyle name="s_Standalone" xfId="2413" xr:uid="{00000000-0005-0000-0000-00006E090000}"/>
    <cellStyle name="s_Standalone 2" xfId="2414" xr:uid="{00000000-0005-0000-0000-00006F090000}"/>
    <cellStyle name="s_Standalone_1" xfId="2415" xr:uid="{00000000-0005-0000-0000-000070090000}"/>
    <cellStyle name="s_Standalone_1 2" xfId="2416" xr:uid="{00000000-0005-0000-0000-000071090000}"/>
    <cellStyle name="s_Standalone_1_Aing report" xfId="2417" xr:uid="{00000000-0005-0000-0000-000072090000}"/>
    <cellStyle name="s_Standalone_1_AR" xfId="2418" xr:uid="{00000000-0005-0000-0000-000073090000}"/>
    <cellStyle name="s_Standalone_1_Base HC" xfId="2419" xr:uid="{00000000-0005-0000-0000-000074090000}"/>
    <cellStyle name="s_Standalone_1_Base P&amp;L" xfId="2420" xr:uid="{00000000-0005-0000-0000-000075090000}"/>
    <cellStyle name="s_Standalone_1_Capex" xfId="2421" xr:uid="{00000000-0005-0000-0000-000076090000}"/>
    <cellStyle name="s_Standalone_1_China as on Dec 31 2008" xfId="2422" xr:uid="{00000000-0005-0000-0000-000077090000}"/>
    <cellStyle name="s_Standalone_1_Customer Details" xfId="2423" xr:uid="{00000000-0005-0000-0000-000078090000}"/>
    <cellStyle name="s_Standalone_1_Eco Metrics" xfId="2424" xr:uid="{00000000-0005-0000-0000-000079090000}"/>
    <cellStyle name="s_Standalone_1_GC001-China-Aug06" xfId="2425" xr:uid="{00000000-0005-0000-0000-00007A090000}"/>
    <cellStyle name="s_Standalone_1_GC001-China-July06" xfId="2426" xr:uid="{00000000-0005-0000-0000-00007B090000}"/>
    <cellStyle name="s_Standalone_1_GC001-China-Oct06" xfId="2427" xr:uid="{00000000-0005-0000-0000-00007C090000}"/>
    <cellStyle name="s_Standalone_1_Pipeline" xfId="2428" xr:uid="{00000000-0005-0000-0000-00007D090000}"/>
    <cellStyle name="s_Standalone_1_Pullbacks" xfId="2429" xr:uid="{00000000-0005-0000-0000-00007E090000}"/>
    <cellStyle name="s_Standalone_2" xfId="2430" xr:uid="{00000000-0005-0000-0000-00007F090000}"/>
    <cellStyle name="s_Standalone_2 2" xfId="2431" xr:uid="{00000000-0005-0000-0000-000080090000}"/>
    <cellStyle name="s_Standalone_2_Aing report" xfId="2432" xr:uid="{00000000-0005-0000-0000-000081090000}"/>
    <cellStyle name="s_Standalone_2_AR" xfId="2433" xr:uid="{00000000-0005-0000-0000-000082090000}"/>
    <cellStyle name="s_Standalone_2_Base HC" xfId="2434" xr:uid="{00000000-0005-0000-0000-000083090000}"/>
    <cellStyle name="s_Standalone_2_Base P&amp;L" xfId="2435" xr:uid="{00000000-0005-0000-0000-000084090000}"/>
    <cellStyle name="s_Standalone_2_Capex" xfId="2436" xr:uid="{00000000-0005-0000-0000-000085090000}"/>
    <cellStyle name="s_Standalone_2_China as on Dec 31 2008" xfId="2437" xr:uid="{00000000-0005-0000-0000-000086090000}"/>
    <cellStyle name="s_Standalone_2_Customer Details" xfId="2438" xr:uid="{00000000-0005-0000-0000-000087090000}"/>
    <cellStyle name="s_Standalone_2_Eco Metrics" xfId="2439" xr:uid="{00000000-0005-0000-0000-000088090000}"/>
    <cellStyle name="s_Standalone_2_GC001-China-Aug06" xfId="2440" xr:uid="{00000000-0005-0000-0000-000089090000}"/>
    <cellStyle name="s_Standalone_2_GC001-China-July06" xfId="2441" xr:uid="{00000000-0005-0000-0000-00008A090000}"/>
    <cellStyle name="s_Standalone_2_GC001-China-Oct06" xfId="2442" xr:uid="{00000000-0005-0000-0000-00008B090000}"/>
    <cellStyle name="s_Standalone_2_Pipeline" xfId="2443" xr:uid="{00000000-0005-0000-0000-00008C090000}"/>
    <cellStyle name="s_Standalone_2_Pullbacks" xfId="2444" xr:uid="{00000000-0005-0000-0000-00008D090000}"/>
    <cellStyle name="s_Standalone_Aing report" xfId="2445" xr:uid="{00000000-0005-0000-0000-00008E090000}"/>
    <cellStyle name="s_Standalone_AR" xfId="2446" xr:uid="{00000000-0005-0000-0000-00008F090000}"/>
    <cellStyle name="s_Standalone_Base HC" xfId="2447" xr:uid="{00000000-0005-0000-0000-000090090000}"/>
    <cellStyle name="s_Standalone_Base P&amp;L" xfId="2448" xr:uid="{00000000-0005-0000-0000-000091090000}"/>
    <cellStyle name="s_Standalone_Capex" xfId="2449" xr:uid="{00000000-0005-0000-0000-000092090000}"/>
    <cellStyle name="s_Standalone_China as on Dec 31 2008" xfId="2450" xr:uid="{00000000-0005-0000-0000-000093090000}"/>
    <cellStyle name="s_Standalone_Customer Details" xfId="2451" xr:uid="{00000000-0005-0000-0000-000094090000}"/>
    <cellStyle name="s_Standalone_Eco Metrics" xfId="2452" xr:uid="{00000000-0005-0000-0000-000095090000}"/>
    <cellStyle name="s_Standalone_GC001-China-Aug06" xfId="2453" xr:uid="{00000000-0005-0000-0000-000096090000}"/>
    <cellStyle name="s_Standalone_GC001-China-July06" xfId="2454" xr:uid="{00000000-0005-0000-0000-000097090000}"/>
    <cellStyle name="s_Standalone_GC001-China-Oct06" xfId="2455" xr:uid="{00000000-0005-0000-0000-000098090000}"/>
    <cellStyle name="s_Standalone_Pipeline" xfId="2456" xr:uid="{00000000-0005-0000-0000-000099090000}"/>
    <cellStyle name="s_Standalone_Pullbacks" xfId="2457" xr:uid="{00000000-0005-0000-0000-00009A090000}"/>
    <cellStyle name="s_Trading Val Calc" xfId="2458" xr:uid="{00000000-0005-0000-0000-00009B090000}"/>
    <cellStyle name="s_Trading Val Calc 2" xfId="2459" xr:uid="{00000000-0005-0000-0000-00009C090000}"/>
    <cellStyle name="s_Trading Val Calc_1" xfId="2460" xr:uid="{00000000-0005-0000-0000-00009D090000}"/>
    <cellStyle name="s_Trading Val Calc_1 2" xfId="2461" xr:uid="{00000000-0005-0000-0000-00009E090000}"/>
    <cellStyle name="s_Trading Val Calc_1_Aing report" xfId="2462" xr:uid="{00000000-0005-0000-0000-00009F090000}"/>
    <cellStyle name="s_Trading Val Calc_1_AR" xfId="2463" xr:uid="{00000000-0005-0000-0000-0000A0090000}"/>
    <cellStyle name="s_Trading Val Calc_1_Base HC" xfId="2464" xr:uid="{00000000-0005-0000-0000-0000A1090000}"/>
    <cellStyle name="s_Trading Val Calc_1_Base P&amp;L" xfId="2465" xr:uid="{00000000-0005-0000-0000-0000A2090000}"/>
    <cellStyle name="s_Trading Val Calc_1_Capex" xfId="2466" xr:uid="{00000000-0005-0000-0000-0000A3090000}"/>
    <cellStyle name="s_Trading Val Calc_1_China as on Dec 31 2008" xfId="2467" xr:uid="{00000000-0005-0000-0000-0000A4090000}"/>
    <cellStyle name="s_Trading Val Calc_1_Customer Details" xfId="2468" xr:uid="{00000000-0005-0000-0000-0000A5090000}"/>
    <cellStyle name="s_Trading Val Calc_1_Eco Metrics" xfId="2469" xr:uid="{00000000-0005-0000-0000-0000A6090000}"/>
    <cellStyle name="s_Trading Val Calc_1_GC001-China-Aug06" xfId="2470" xr:uid="{00000000-0005-0000-0000-0000A7090000}"/>
    <cellStyle name="s_Trading Val Calc_1_GC001-China-July06" xfId="2471" xr:uid="{00000000-0005-0000-0000-0000A8090000}"/>
    <cellStyle name="s_Trading Val Calc_1_GC001-China-Oct06" xfId="2472" xr:uid="{00000000-0005-0000-0000-0000A9090000}"/>
    <cellStyle name="s_Trading Val Calc_1_Pipeline" xfId="2473" xr:uid="{00000000-0005-0000-0000-0000AA090000}"/>
    <cellStyle name="s_Trading Val Calc_1_Pullbacks" xfId="2474" xr:uid="{00000000-0005-0000-0000-0000AB090000}"/>
    <cellStyle name="s_Trading Val Calc_2" xfId="2475" xr:uid="{00000000-0005-0000-0000-0000AC090000}"/>
    <cellStyle name="s_Trading Val Calc_2 2" xfId="2476" xr:uid="{00000000-0005-0000-0000-0000AD090000}"/>
    <cellStyle name="s_Trading Val Calc_2_Aing report" xfId="2477" xr:uid="{00000000-0005-0000-0000-0000AE090000}"/>
    <cellStyle name="s_Trading Val Calc_2_AR" xfId="2478" xr:uid="{00000000-0005-0000-0000-0000AF090000}"/>
    <cellStyle name="s_Trading Val Calc_2_Base HC" xfId="2479" xr:uid="{00000000-0005-0000-0000-0000B0090000}"/>
    <cellStyle name="s_Trading Val Calc_2_Base P&amp;L" xfId="2480" xr:uid="{00000000-0005-0000-0000-0000B1090000}"/>
    <cellStyle name="s_Trading Val Calc_2_Capex" xfId="2481" xr:uid="{00000000-0005-0000-0000-0000B2090000}"/>
    <cellStyle name="s_Trading Val Calc_2_China as on Dec 31 2008" xfId="2482" xr:uid="{00000000-0005-0000-0000-0000B3090000}"/>
    <cellStyle name="s_Trading Val Calc_2_Customer Details" xfId="2483" xr:uid="{00000000-0005-0000-0000-0000B4090000}"/>
    <cellStyle name="s_Trading Val Calc_2_Eco Metrics" xfId="2484" xr:uid="{00000000-0005-0000-0000-0000B5090000}"/>
    <cellStyle name="s_Trading Val Calc_2_GC001-China-Aug06" xfId="2485" xr:uid="{00000000-0005-0000-0000-0000B6090000}"/>
    <cellStyle name="s_Trading Val Calc_2_GC001-China-July06" xfId="2486" xr:uid="{00000000-0005-0000-0000-0000B7090000}"/>
    <cellStyle name="s_Trading Val Calc_2_GC001-China-Oct06" xfId="2487" xr:uid="{00000000-0005-0000-0000-0000B8090000}"/>
    <cellStyle name="s_Trading Val Calc_2_Pipeline" xfId="2488" xr:uid="{00000000-0005-0000-0000-0000B9090000}"/>
    <cellStyle name="s_Trading Val Calc_2_Pullbacks" xfId="2489" xr:uid="{00000000-0005-0000-0000-0000BA090000}"/>
    <cellStyle name="s_Trading Val Calc_Aing report" xfId="2490" xr:uid="{00000000-0005-0000-0000-0000BB090000}"/>
    <cellStyle name="s_Trading Val Calc_AM0909" xfId="2491" xr:uid="{00000000-0005-0000-0000-0000BC090000}"/>
    <cellStyle name="s_Trading Val Calc_AM0909 2" xfId="2492" xr:uid="{00000000-0005-0000-0000-0000BD090000}"/>
    <cellStyle name="s_Trading Val Calc_AM0909_Aing report" xfId="2493" xr:uid="{00000000-0005-0000-0000-0000BE090000}"/>
    <cellStyle name="s_Trading Val Calc_AM0909_AR" xfId="2494" xr:uid="{00000000-0005-0000-0000-0000BF090000}"/>
    <cellStyle name="s_Trading Val Calc_AM0909_Base HC" xfId="2495" xr:uid="{00000000-0005-0000-0000-0000C0090000}"/>
    <cellStyle name="s_Trading Val Calc_AM0909_Base P&amp;L" xfId="2496" xr:uid="{00000000-0005-0000-0000-0000C1090000}"/>
    <cellStyle name="s_Trading Val Calc_AM0909_Capex" xfId="2497" xr:uid="{00000000-0005-0000-0000-0000C2090000}"/>
    <cellStyle name="s_Trading Val Calc_AM0909_China as on Dec 31 2008" xfId="2498" xr:uid="{00000000-0005-0000-0000-0000C3090000}"/>
    <cellStyle name="s_Trading Val Calc_AM0909_Customer Details" xfId="2499" xr:uid="{00000000-0005-0000-0000-0000C4090000}"/>
    <cellStyle name="s_Trading Val Calc_AM0909_Eco Metrics" xfId="2500" xr:uid="{00000000-0005-0000-0000-0000C5090000}"/>
    <cellStyle name="s_Trading Val Calc_AM0909_GC001-China-Aug06" xfId="2501" xr:uid="{00000000-0005-0000-0000-0000C6090000}"/>
    <cellStyle name="s_Trading Val Calc_AM0909_GC001-China-July06" xfId="2502" xr:uid="{00000000-0005-0000-0000-0000C7090000}"/>
    <cellStyle name="s_Trading Val Calc_AM0909_GC001-China-Oct06" xfId="2503" xr:uid="{00000000-0005-0000-0000-0000C8090000}"/>
    <cellStyle name="s_Trading Val Calc_AM0909_Pipeline" xfId="2504" xr:uid="{00000000-0005-0000-0000-0000C9090000}"/>
    <cellStyle name="s_Trading Val Calc_AM0909_Pullbacks" xfId="2505" xr:uid="{00000000-0005-0000-0000-0000CA090000}"/>
    <cellStyle name="s_Trading Val Calc_AR" xfId="2506" xr:uid="{00000000-0005-0000-0000-0000CB090000}"/>
    <cellStyle name="s_Trading Val Calc_Base HC" xfId="2507" xr:uid="{00000000-0005-0000-0000-0000CC090000}"/>
    <cellStyle name="s_Trading Val Calc_Base P&amp;L" xfId="2508" xr:uid="{00000000-0005-0000-0000-0000CD090000}"/>
    <cellStyle name="s_Trading Val Calc_Capex" xfId="2509" xr:uid="{00000000-0005-0000-0000-0000CE090000}"/>
    <cellStyle name="s_Trading Val Calc_China as on Dec 31 2008" xfId="2510" xr:uid="{00000000-0005-0000-0000-0000CF090000}"/>
    <cellStyle name="s_Trading Val Calc_Customer Details" xfId="2511" xr:uid="{00000000-0005-0000-0000-0000D0090000}"/>
    <cellStyle name="s_Trading Val Calc_Eco Metrics" xfId="2512" xr:uid="{00000000-0005-0000-0000-0000D1090000}"/>
    <cellStyle name="s_Trading Val Calc_GC001-China-Aug06" xfId="2513" xr:uid="{00000000-0005-0000-0000-0000D2090000}"/>
    <cellStyle name="s_Trading Val Calc_GC001-China-July06" xfId="2514" xr:uid="{00000000-0005-0000-0000-0000D3090000}"/>
    <cellStyle name="s_Trading Val Calc_GC001-China-Oct06" xfId="2515" xr:uid="{00000000-0005-0000-0000-0000D4090000}"/>
    <cellStyle name="s_Trading Val Calc_Pipeline" xfId="2516" xr:uid="{00000000-0005-0000-0000-0000D5090000}"/>
    <cellStyle name="s_Trading Val Calc_Pullbacks" xfId="2517" xr:uid="{00000000-0005-0000-0000-0000D6090000}"/>
    <cellStyle name="s_Trading Value" xfId="2518" xr:uid="{00000000-0005-0000-0000-0000D7090000}"/>
    <cellStyle name="s_Trading Value 2" xfId="2519" xr:uid="{00000000-0005-0000-0000-0000D8090000}"/>
    <cellStyle name="s_Trading Value_1" xfId="2520" xr:uid="{00000000-0005-0000-0000-0000D9090000}"/>
    <cellStyle name="s_Trading Value_1 2" xfId="2521" xr:uid="{00000000-0005-0000-0000-0000DA090000}"/>
    <cellStyle name="s_Trading Value_1_Aing report" xfId="2522" xr:uid="{00000000-0005-0000-0000-0000DB090000}"/>
    <cellStyle name="s_Trading Value_1_AR" xfId="2523" xr:uid="{00000000-0005-0000-0000-0000DC090000}"/>
    <cellStyle name="s_Trading Value_1_Base HC" xfId="2524" xr:uid="{00000000-0005-0000-0000-0000DD090000}"/>
    <cellStyle name="s_Trading Value_1_Base P&amp;L" xfId="2525" xr:uid="{00000000-0005-0000-0000-0000DE090000}"/>
    <cellStyle name="s_Trading Value_1_Capex" xfId="2526" xr:uid="{00000000-0005-0000-0000-0000DF090000}"/>
    <cellStyle name="s_Trading Value_1_China as on Dec 31 2008" xfId="2527" xr:uid="{00000000-0005-0000-0000-0000E0090000}"/>
    <cellStyle name="s_Trading Value_1_Customer Details" xfId="2528" xr:uid="{00000000-0005-0000-0000-0000E1090000}"/>
    <cellStyle name="s_Trading Value_1_Eco Metrics" xfId="2529" xr:uid="{00000000-0005-0000-0000-0000E2090000}"/>
    <cellStyle name="s_Trading Value_1_GC001-China-Aug06" xfId="2530" xr:uid="{00000000-0005-0000-0000-0000E3090000}"/>
    <cellStyle name="s_Trading Value_1_GC001-China-July06" xfId="2531" xr:uid="{00000000-0005-0000-0000-0000E4090000}"/>
    <cellStyle name="s_Trading Value_1_GC001-China-Oct06" xfId="2532" xr:uid="{00000000-0005-0000-0000-0000E5090000}"/>
    <cellStyle name="s_Trading Value_1_Pipeline" xfId="2533" xr:uid="{00000000-0005-0000-0000-0000E6090000}"/>
    <cellStyle name="s_Trading Value_1_Pullbacks" xfId="2534" xr:uid="{00000000-0005-0000-0000-0000E7090000}"/>
    <cellStyle name="s_Trading Value_2" xfId="2535" xr:uid="{00000000-0005-0000-0000-0000E8090000}"/>
    <cellStyle name="s_Trading Value_2 2" xfId="2536" xr:uid="{00000000-0005-0000-0000-0000E9090000}"/>
    <cellStyle name="s_Trading Value_2_Aing report" xfId="2537" xr:uid="{00000000-0005-0000-0000-0000EA090000}"/>
    <cellStyle name="s_Trading Value_2_AR" xfId="2538" xr:uid="{00000000-0005-0000-0000-0000EB090000}"/>
    <cellStyle name="s_Trading Value_2_Base HC" xfId="2539" xr:uid="{00000000-0005-0000-0000-0000EC090000}"/>
    <cellStyle name="s_Trading Value_2_Base P&amp;L" xfId="2540" xr:uid="{00000000-0005-0000-0000-0000ED090000}"/>
    <cellStyle name="s_Trading Value_2_Capex" xfId="2541" xr:uid="{00000000-0005-0000-0000-0000EE090000}"/>
    <cellStyle name="s_Trading Value_2_China as on Dec 31 2008" xfId="2542" xr:uid="{00000000-0005-0000-0000-0000EF090000}"/>
    <cellStyle name="s_Trading Value_2_Customer Details" xfId="2543" xr:uid="{00000000-0005-0000-0000-0000F0090000}"/>
    <cellStyle name="s_Trading Value_2_Eco Metrics" xfId="2544" xr:uid="{00000000-0005-0000-0000-0000F1090000}"/>
    <cellStyle name="s_Trading Value_2_GC001-China-Aug06" xfId="2545" xr:uid="{00000000-0005-0000-0000-0000F2090000}"/>
    <cellStyle name="s_Trading Value_2_GC001-China-July06" xfId="2546" xr:uid="{00000000-0005-0000-0000-0000F3090000}"/>
    <cellStyle name="s_Trading Value_2_GC001-China-Oct06" xfId="2547" xr:uid="{00000000-0005-0000-0000-0000F4090000}"/>
    <cellStyle name="s_Trading Value_2_Pipeline" xfId="2548" xr:uid="{00000000-0005-0000-0000-0000F5090000}"/>
    <cellStyle name="s_Trading Value_2_Pullbacks" xfId="2549" xr:uid="{00000000-0005-0000-0000-0000F6090000}"/>
    <cellStyle name="s_Trading Value_Aing report" xfId="2550" xr:uid="{00000000-0005-0000-0000-0000F7090000}"/>
    <cellStyle name="s_Trading Value_AR" xfId="2551" xr:uid="{00000000-0005-0000-0000-0000F8090000}"/>
    <cellStyle name="s_Trading Value_Base HC" xfId="2552" xr:uid="{00000000-0005-0000-0000-0000F9090000}"/>
    <cellStyle name="s_Trading Value_Base P&amp;L" xfId="2553" xr:uid="{00000000-0005-0000-0000-0000FA090000}"/>
    <cellStyle name="s_Trading Value_Capex" xfId="2554" xr:uid="{00000000-0005-0000-0000-0000FB090000}"/>
    <cellStyle name="s_Trading Value_China as on Dec 31 2008" xfId="2555" xr:uid="{00000000-0005-0000-0000-0000FC090000}"/>
    <cellStyle name="s_Trading Value_Customer Details" xfId="2556" xr:uid="{00000000-0005-0000-0000-0000FD090000}"/>
    <cellStyle name="s_Trading Value_Eco Metrics" xfId="2557" xr:uid="{00000000-0005-0000-0000-0000FE090000}"/>
    <cellStyle name="s_Trading Value_GC001-China-Aug06" xfId="2558" xr:uid="{00000000-0005-0000-0000-0000FF090000}"/>
    <cellStyle name="s_Trading Value_GC001-China-July06" xfId="2559" xr:uid="{00000000-0005-0000-0000-0000000A0000}"/>
    <cellStyle name="s_Trading Value_GC001-China-Oct06" xfId="2560" xr:uid="{00000000-0005-0000-0000-0000010A0000}"/>
    <cellStyle name="s_Trading Value_Pipeline" xfId="2561" xr:uid="{00000000-0005-0000-0000-0000020A0000}"/>
    <cellStyle name="s_Trading Value_Pullbacks" xfId="2562" xr:uid="{00000000-0005-0000-0000-0000030A0000}"/>
    <cellStyle name="s_Trans Assump" xfId="2563" xr:uid="{00000000-0005-0000-0000-0000040A0000}"/>
    <cellStyle name="s_Trans Assump (2)" xfId="2564" xr:uid="{00000000-0005-0000-0000-0000050A0000}"/>
    <cellStyle name="s_Trans Assump (2) 2" xfId="2565" xr:uid="{00000000-0005-0000-0000-0000060A0000}"/>
    <cellStyle name="s_Trans Assump (2)_1" xfId="2566" xr:uid="{00000000-0005-0000-0000-0000070A0000}"/>
    <cellStyle name="s_Trans Assump (2)_1 2" xfId="2567" xr:uid="{00000000-0005-0000-0000-0000080A0000}"/>
    <cellStyle name="s_Trans Assump (2)_1_Aing report" xfId="2568" xr:uid="{00000000-0005-0000-0000-0000090A0000}"/>
    <cellStyle name="s_Trans Assump (2)_1_AR" xfId="2569" xr:uid="{00000000-0005-0000-0000-00000A0A0000}"/>
    <cellStyle name="s_Trans Assump (2)_1_Base HC" xfId="2570" xr:uid="{00000000-0005-0000-0000-00000B0A0000}"/>
    <cellStyle name="s_Trans Assump (2)_1_Base P&amp;L" xfId="2571" xr:uid="{00000000-0005-0000-0000-00000C0A0000}"/>
    <cellStyle name="s_Trans Assump (2)_1_Capex" xfId="2572" xr:uid="{00000000-0005-0000-0000-00000D0A0000}"/>
    <cellStyle name="s_Trans Assump (2)_1_China as on Dec 31 2008" xfId="2573" xr:uid="{00000000-0005-0000-0000-00000E0A0000}"/>
    <cellStyle name="s_Trans Assump (2)_1_Customer Details" xfId="2574" xr:uid="{00000000-0005-0000-0000-00000F0A0000}"/>
    <cellStyle name="s_Trans Assump (2)_1_Eco Metrics" xfId="2575" xr:uid="{00000000-0005-0000-0000-0000100A0000}"/>
    <cellStyle name="s_Trans Assump (2)_1_GC001-China-Aug06" xfId="2576" xr:uid="{00000000-0005-0000-0000-0000110A0000}"/>
    <cellStyle name="s_Trans Assump (2)_1_GC001-China-July06" xfId="2577" xr:uid="{00000000-0005-0000-0000-0000120A0000}"/>
    <cellStyle name="s_Trans Assump (2)_1_GC001-China-Oct06" xfId="2578" xr:uid="{00000000-0005-0000-0000-0000130A0000}"/>
    <cellStyle name="s_Trans Assump (2)_1_Pipeline" xfId="2579" xr:uid="{00000000-0005-0000-0000-0000140A0000}"/>
    <cellStyle name="s_Trans Assump (2)_1_Pullbacks" xfId="2580" xr:uid="{00000000-0005-0000-0000-0000150A0000}"/>
    <cellStyle name="s_Trans Assump (2)_Aing report" xfId="2581" xr:uid="{00000000-0005-0000-0000-0000160A0000}"/>
    <cellStyle name="s_Trans Assump (2)_AR" xfId="2582" xr:uid="{00000000-0005-0000-0000-0000170A0000}"/>
    <cellStyle name="s_Trans Assump (2)_Base HC" xfId="2583" xr:uid="{00000000-0005-0000-0000-0000180A0000}"/>
    <cellStyle name="s_Trans Assump (2)_Base P&amp;L" xfId="2584" xr:uid="{00000000-0005-0000-0000-0000190A0000}"/>
    <cellStyle name="s_Trans Assump (2)_Capex" xfId="2585" xr:uid="{00000000-0005-0000-0000-00001A0A0000}"/>
    <cellStyle name="s_Trans Assump (2)_China as on Dec 31 2008" xfId="2586" xr:uid="{00000000-0005-0000-0000-00001B0A0000}"/>
    <cellStyle name="s_Trans Assump (2)_Customer Details" xfId="2587" xr:uid="{00000000-0005-0000-0000-00001C0A0000}"/>
    <cellStyle name="s_Trans Assump (2)_Eco Metrics" xfId="2588" xr:uid="{00000000-0005-0000-0000-00001D0A0000}"/>
    <cellStyle name="s_Trans Assump (2)_GC001-China-Aug06" xfId="2589" xr:uid="{00000000-0005-0000-0000-00001E0A0000}"/>
    <cellStyle name="s_Trans Assump (2)_GC001-China-July06" xfId="2590" xr:uid="{00000000-0005-0000-0000-00001F0A0000}"/>
    <cellStyle name="s_Trans Assump (2)_GC001-China-Oct06" xfId="2591" xr:uid="{00000000-0005-0000-0000-0000200A0000}"/>
    <cellStyle name="s_Trans Assump (2)_Pipeline" xfId="2592" xr:uid="{00000000-0005-0000-0000-0000210A0000}"/>
    <cellStyle name="s_Trans Assump (2)_Pullbacks" xfId="2593" xr:uid="{00000000-0005-0000-0000-0000220A0000}"/>
    <cellStyle name="s_Trans Assump 2" xfId="2594" xr:uid="{00000000-0005-0000-0000-0000230A0000}"/>
    <cellStyle name="s_Trans Assump 3" xfId="2595" xr:uid="{00000000-0005-0000-0000-0000240A0000}"/>
    <cellStyle name="s_Trans Assump 4" xfId="2596" xr:uid="{00000000-0005-0000-0000-0000250A0000}"/>
    <cellStyle name="s_Trans Assump 5" xfId="2597" xr:uid="{00000000-0005-0000-0000-0000260A0000}"/>
    <cellStyle name="s_Trans Assump_1" xfId="2598" xr:uid="{00000000-0005-0000-0000-0000270A0000}"/>
    <cellStyle name="s_Trans Assump_1 2" xfId="2599" xr:uid="{00000000-0005-0000-0000-0000280A0000}"/>
    <cellStyle name="s_Trans Assump_1_Aing report" xfId="2600" xr:uid="{00000000-0005-0000-0000-0000290A0000}"/>
    <cellStyle name="s_Trans Assump_1_AM0909" xfId="2601" xr:uid="{00000000-0005-0000-0000-00002A0A0000}"/>
    <cellStyle name="s_Trans Assump_1_AM0909 2" xfId="2602" xr:uid="{00000000-0005-0000-0000-00002B0A0000}"/>
    <cellStyle name="s_Trans Assump_1_AM0909_Aing report" xfId="2603" xr:uid="{00000000-0005-0000-0000-00002C0A0000}"/>
    <cellStyle name="s_Trans Assump_1_AM0909_AR" xfId="2604" xr:uid="{00000000-0005-0000-0000-00002D0A0000}"/>
    <cellStyle name="s_Trans Assump_1_AM0909_Base HC" xfId="2605" xr:uid="{00000000-0005-0000-0000-00002E0A0000}"/>
    <cellStyle name="s_Trans Assump_1_AM0909_Base P&amp;L" xfId="2606" xr:uid="{00000000-0005-0000-0000-00002F0A0000}"/>
    <cellStyle name="s_Trans Assump_1_AM0909_Capex" xfId="2607" xr:uid="{00000000-0005-0000-0000-0000300A0000}"/>
    <cellStyle name="s_Trans Assump_1_AM0909_China as on Dec 31 2008" xfId="2608" xr:uid="{00000000-0005-0000-0000-0000310A0000}"/>
    <cellStyle name="s_Trans Assump_1_AM0909_Customer Details" xfId="2609" xr:uid="{00000000-0005-0000-0000-0000320A0000}"/>
    <cellStyle name="s_Trans Assump_1_AM0909_Eco Metrics" xfId="2610" xr:uid="{00000000-0005-0000-0000-0000330A0000}"/>
    <cellStyle name="s_Trans Assump_1_AM0909_GC001-China-Aug06" xfId="2611" xr:uid="{00000000-0005-0000-0000-0000340A0000}"/>
    <cellStyle name="s_Trans Assump_1_AM0909_GC001-China-July06" xfId="2612" xr:uid="{00000000-0005-0000-0000-0000350A0000}"/>
    <cellStyle name="s_Trans Assump_1_AM0909_GC001-China-Oct06" xfId="2613" xr:uid="{00000000-0005-0000-0000-0000360A0000}"/>
    <cellStyle name="s_Trans Assump_1_AM0909_Pipeline" xfId="2614" xr:uid="{00000000-0005-0000-0000-0000370A0000}"/>
    <cellStyle name="s_Trans Assump_1_AM0909_Pullbacks" xfId="2615" xr:uid="{00000000-0005-0000-0000-0000380A0000}"/>
    <cellStyle name="s_Trans Assump_1_AR" xfId="2616" xr:uid="{00000000-0005-0000-0000-0000390A0000}"/>
    <cellStyle name="s_Trans Assump_1_Base HC" xfId="2617" xr:uid="{00000000-0005-0000-0000-00003A0A0000}"/>
    <cellStyle name="s_Trans Assump_1_Base P&amp;L" xfId="2618" xr:uid="{00000000-0005-0000-0000-00003B0A0000}"/>
    <cellStyle name="s_Trans Assump_1_Capex" xfId="2619" xr:uid="{00000000-0005-0000-0000-00003C0A0000}"/>
    <cellStyle name="s_Trans Assump_1_China as on Dec 31 2008" xfId="2620" xr:uid="{00000000-0005-0000-0000-00003D0A0000}"/>
    <cellStyle name="s_Trans Assump_1_Customer Details" xfId="2621" xr:uid="{00000000-0005-0000-0000-00003E0A0000}"/>
    <cellStyle name="s_Trans Assump_1_Eco Metrics" xfId="2622" xr:uid="{00000000-0005-0000-0000-00003F0A0000}"/>
    <cellStyle name="s_Trans Assump_1_GC001-China-Aug06" xfId="2623" xr:uid="{00000000-0005-0000-0000-0000400A0000}"/>
    <cellStyle name="s_Trans Assump_1_GC001-China-July06" xfId="2624" xr:uid="{00000000-0005-0000-0000-0000410A0000}"/>
    <cellStyle name="s_Trans Assump_1_GC001-China-Oct06" xfId="2625" xr:uid="{00000000-0005-0000-0000-0000420A0000}"/>
    <cellStyle name="s_Trans Assump_1_Pipeline" xfId="2626" xr:uid="{00000000-0005-0000-0000-0000430A0000}"/>
    <cellStyle name="s_Trans Assump_1_Pullbacks" xfId="2627" xr:uid="{00000000-0005-0000-0000-0000440A0000}"/>
    <cellStyle name="s_Trans Assump_2" xfId="2628" xr:uid="{00000000-0005-0000-0000-0000450A0000}"/>
    <cellStyle name="s_Trans Assump_2 2" xfId="2629" xr:uid="{00000000-0005-0000-0000-0000460A0000}"/>
    <cellStyle name="s_Trans Assump_2_Aing report" xfId="2630" xr:uid="{00000000-0005-0000-0000-0000470A0000}"/>
    <cellStyle name="s_Trans Assump_2_AR" xfId="2631" xr:uid="{00000000-0005-0000-0000-0000480A0000}"/>
    <cellStyle name="s_Trans Assump_2_Base HC" xfId="2632" xr:uid="{00000000-0005-0000-0000-0000490A0000}"/>
    <cellStyle name="s_Trans Assump_2_Base P&amp;L" xfId="2633" xr:uid="{00000000-0005-0000-0000-00004A0A0000}"/>
    <cellStyle name="s_Trans Assump_2_Capex" xfId="2634" xr:uid="{00000000-0005-0000-0000-00004B0A0000}"/>
    <cellStyle name="s_Trans Assump_2_China as on Dec 31 2008" xfId="2635" xr:uid="{00000000-0005-0000-0000-00004C0A0000}"/>
    <cellStyle name="s_Trans Assump_2_Customer Details" xfId="2636" xr:uid="{00000000-0005-0000-0000-00004D0A0000}"/>
    <cellStyle name="s_Trans Assump_2_Eco Metrics" xfId="2637" xr:uid="{00000000-0005-0000-0000-00004E0A0000}"/>
    <cellStyle name="s_Trans Assump_2_GC001-China-Aug06" xfId="2638" xr:uid="{00000000-0005-0000-0000-00004F0A0000}"/>
    <cellStyle name="s_Trans Assump_2_GC001-China-July06" xfId="2639" xr:uid="{00000000-0005-0000-0000-0000500A0000}"/>
    <cellStyle name="s_Trans Assump_2_GC001-China-Oct06" xfId="2640" xr:uid="{00000000-0005-0000-0000-0000510A0000}"/>
    <cellStyle name="s_Trans Assump_2_Pipeline" xfId="2641" xr:uid="{00000000-0005-0000-0000-0000520A0000}"/>
    <cellStyle name="s_Trans Assump_2_Pullbacks" xfId="2642" xr:uid="{00000000-0005-0000-0000-0000530A0000}"/>
    <cellStyle name="s_Trans Assump_Aing report" xfId="2643" xr:uid="{00000000-0005-0000-0000-0000540A0000}"/>
    <cellStyle name="s_Trans Assump_AM0909" xfId="2644" xr:uid="{00000000-0005-0000-0000-0000550A0000}"/>
    <cellStyle name="s_Trans Assump_AM0909 2" xfId="2645" xr:uid="{00000000-0005-0000-0000-0000560A0000}"/>
    <cellStyle name="s_Trans Assump_AM0909_Aing report" xfId="2646" xr:uid="{00000000-0005-0000-0000-0000570A0000}"/>
    <cellStyle name="s_Trans Assump_AM0909_AR" xfId="2647" xr:uid="{00000000-0005-0000-0000-0000580A0000}"/>
    <cellStyle name="s_Trans Assump_AM0909_Base HC" xfId="2648" xr:uid="{00000000-0005-0000-0000-0000590A0000}"/>
    <cellStyle name="s_Trans Assump_AM0909_Base P&amp;L" xfId="2649" xr:uid="{00000000-0005-0000-0000-00005A0A0000}"/>
    <cellStyle name="s_Trans Assump_AM0909_Capex" xfId="2650" xr:uid="{00000000-0005-0000-0000-00005B0A0000}"/>
    <cellStyle name="s_Trans Assump_AM0909_China as on Dec 31 2008" xfId="2651" xr:uid="{00000000-0005-0000-0000-00005C0A0000}"/>
    <cellStyle name="s_Trans Assump_AM0909_Customer Details" xfId="2652" xr:uid="{00000000-0005-0000-0000-00005D0A0000}"/>
    <cellStyle name="s_Trans Assump_AM0909_Eco Metrics" xfId="2653" xr:uid="{00000000-0005-0000-0000-00005E0A0000}"/>
    <cellStyle name="s_Trans Assump_AM0909_GC001-China-Aug06" xfId="2654" xr:uid="{00000000-0005-0000-0000-00005F0A0000}"/>
    <cellStyle name="s_Trans Assump_AM0909_GC001-China-July06" xfId="2655" xr:uid="{00000000-0005-0000-0000-0000600A0000}"/>
    <cellStyle name="s_Trans Assump_AM0909_GC001-China-Oct06" xfId="2656" xr:uid="{00000000-0005-0000-0000-0000610A0000}"/>
    <cellStyle name="s_Trans Assump_AM0909_Pipeline" xfId="2657" xr:uid="{00000000-0005-0000-0000-0000620A0000}"/>
    <cellStyle name="s_Trans Assump_AM0909_Pullbacks" xfId="2658" xr:uid="{00000000-0005-0000-0000-0000630A0000}"/>
    <cellStyle name="s_Trans Assump_AR" xfId="2659" xr:uid="{00000000-0005-0000-0000-0000640A0000}"/>
    <cellStyle name="s_Trans Assump_Base HC" xfId="2660" xr:uid="{00000000-0005-0000-0000-0000650A0000}"/>
    <cellStyle name="s_Trans Assump_Base P&amp;L" xfId="2661" xr:uid="{00000000-0005-0000-0000-0000660A0000}"/>
    <cellStyle name="s_Trans Assump_Capex" xfId="2662" xr:uid="{00000000-0005-0000-0000-0000670A0000}"/>
    <cellStyle name="s_Trans Assump_China as on Dec 31 2008" xfId="2663" xr:uid="{00000000-0005-0000-0000-0000680A0000}"/>
    <cellStyle name="s_Trans Assump_Customer Details" xfId="2664" xr:uid="{00000000-0005-0000-0000-0000690A0000}"/>
    <cellStyle name="s_Trans Assump_Eco Metrics" xfId="2665" xr:uid="{00000000-0005-0000-0000-00006A0A0000}"/>
    <cellStyle name="s_Trans Assump_GC001-China-Aug06" xfId="2666" xr:uid="{00000000-0005-0000-0000-00006B0A0000}"/>
    <cellStyle name="s_Trans Assump_GC001-China-July06" xfId="2667" xr:uid="{00000000-0005-0000-0000-00006C0A0000}"/>
    <cellStyle name="s_Trans Assump_GC001-China-Oct06" xfId="2668" xr:uid="{00000000-0005-0000-0000-00006D0A0000}"/>
    <cellStyle name="s_Trans Assump_Pipeline" xfId="2669" xr:uid="{00000000-0005-0000-0000-00006E0A0000}"/>
    <cellStyle name="s_Trans Assump_Pullbacks" xfId="2670" xr:uid="{00000000-0005-0000-0000-00006F0A0000}"/>
    <cellStyle name="s_Trans Assump_Trans Sum" xfId="2671" xr:uid="{00000000-0005-0000-0000-0000700A0000}"/>
    <cellStyle name="s_Trans Assump_Trans Sum 2" xfId="2672" xr:uid="{00000000-0005-0000-0000-0000710A0000}"/>
    <cellStyle name="s_Trans Assump_Trans Sum_Aing report" xfId="2673" xr:uid="{00000000-0005-0000-0000-0000720A0000}"/>
    <cellStyle name="s_Trans Assump_Trans Sum_AR" xfId="2674" xr:uid="{00000000-0005-0000-0000-0000730A0000}"/>
    <cellStyle name="s_Trans Assump_Trans Sum_Base HC" xfId="2675" xr:uid="{00000000-0005-0000-0000-0000740A0000}"/>
    <cellStyle name="s_Trans Assump_Trans Sum_Base P&amp;L" xfId="2676" xr:uid="{00000000-0005-0000-0000-0000750A0000}"/>
    <cellStyle name="s_Trans Assump_Trans Sum_Capex" xfId="2677" xr:uid="{00000000-0005-0000-0000-0000760A0000}"/>
    <cellStyle name="s_Trans Assump_Trans Sum_China as on Dec 31 2008" xfId="2678" xr:uid="{00000000-0005-0000-0000-0000770A0000}"/>
    <cellStyle name="s_Trans Assump_Trans Sum_Customer Details" xfId="2679" xr:uid="{00000000-0005-0000-0000-0000780A0000}"/>
    <cellStyle name="s_Trans Assump_Trans Sum_Eco Metrics" xfId="2680" xr:uid="{00000000-0005-0000-0000-0000790A0000}"/>
    <cellStyle name="s_Trans Assump_Trans Sum_GC001-China-Aug06" xfId="2681" xr:uid="{00000000-0005-0000-0000-00007A0A0000}"/>
    <cellStyle name="s_Trans Assump_Trans Sum_GC001-China-July06" xfId="2682" xr:uid="{00000000-0005-0000-0000-00007B0A0000}"/>
    <cellStyle name="s_Trans Assump_Trans Sum_GC001-China-Oct06" xfId="2683" xr:uid="{00000000-0005-0000-0000-00007C0A0000}"/>
    <cellStyle name="s_Trans Assump_Trans Sum_Pipeline" xfId="2684" xr:uid="{00000000-0005-0000-0000-00007D0A0000}"/>
    <cellStyle name="s_Trans Assump_Trans Sum_Pullbacks" xfId="2685" xr:uid="{00000000-0005-0000-0000-00007E0A0000}"/>
    <cellStyle name="s_Trans Sum" xfId="2686" xr:uid="{00000000-0005-0000-0000-00007F0A0000}"/>
    <cellStyle name="s_Trans Sum 2" xfId="2687" xr:uid="{00000000-0005-0000-0000-0000800A0000}"/>
    <cellStyle name="s_Trans Sum_1" xfId="2688" xr:uid="{00000000-0005-0000-0000-0000810A0000}"/>
    <cellStyle name="s_Trans Sum_1 2" xfId="2689" xr:uid="{00000000-0005-0000-0000-0000820A0000}"/>
    <cellStyle name="s_Trans Sum_1_Aing report" xfId="2690" xr:uid="{00000000-0005-0000-0000-0000830A0000}"/>
    <cellStyle name="s_Trans Sum_1_AR" xfId="2691" xr:uid="{00000000-0005-0000-0000-0000840A0000}"/>
    <cellStyle name="s_Trans Sum_1_Base HC" xfId="2692" xr:uid="{00000000-0005-0000-0000-0000850A0000}"/>
    <cellStyle name="s_Trans Sum_1_Base P&amp;L" xfId="2693" xr:uid="{00000000-0005-0000-0000-0000860A0000}"/>
    <cellStyle name="s_Trans Sum_1_Capex" xfId="2694" xr:uid="{00000000-0005-0000-0000-0000870A0000}"/>
    <cellStyle name="s_Trans Sum_1_China as on Dec 31 2008" xfId="2695" xr:uid="{00000000-0005-0000-0000-0000880A0000}"/>
    <cellStyle name="s_Trans Sum_1_Customer Details" xfId="2696" xr:uid="{00000000-0005-0000-0000-0000890A0000}"/>
    <cellStyle name="s_Trans Sum_1_Eco Metrics" xfId="2697" xr:uid="{00000000-0005-0000-0000-00008A0A0000}"/>
    <cellStyle name="s_Trans Sum_1_GC001-China-Aug06" xfId="2698" xr:uid="{00000000-0005-0000-0000-00008B0A0000}"/>
    <cellStyle name="s_Trans Sum_1_GC001-China-July06" xfId="2699" xr:uid="{00000000-0005-0000-0000-00008C0A0000}"/>
    <cellStyle name="s_Trans Sum_1_GC001-China-Oct06" xfId="2700" xr:uid="{00000000-0005-0000-0000-00008D0A0000}"/>
    <cellStyle name="s_Trans Sum_1_Pipeline" xfId="2701" xr:uid="{00000000-0005-0000-0000-00008E0A0000}"/>
    <cellStyle name="s_Trans Sum_1_Pullbacks" xfId="2702" xr:uid="{00000000-0005-0000-0000-00008F0A0000}"/>
    <cellStyle name="s_Trans Sum_2" xfId="2703" xr:uid="{00000000-0005-0000-0000-0000900A0000}"/>
    <cellStyle name="s_Trans Sum_2 2" xfId="2704" xr:uid="{00000000-0005-0000-0000-0000910A0000}"/>
    <cellStyle name="s_Trans Sum_2_Aing report" xfId="2705" xr:uid="{00000000-0005-0000-0000-0000920A0000}"/>
    <cellStyle name="s_Trans Sum_2_AR" xfId="2706" xr:uid="{00000000-0005-0000-0000-0000930A0000}"/>
    <cellStyle name="s_Trans Sum_2_Base HC" xfId="2707" xr:uid="{00000000-0005-0000-0000-0000940A0000}"/>
    <cellStyle name="s_Trans Sum_2_Base P&amp;L" xfId="2708" xr:uid="{00000000-0005-0000-0000-0000950A0000}"/>
    <cellStyle name="s_Trans Sum_2_Capex" xfId="2709" xr:uid="{00000000-0005-0000-0000-0000960A0000}"/>
    <cellStyle name="s_Trans Sum_2_China as on Dec 31 2008" xfId="2710" xr:uid="{00000000-0005-0000-0000-0000970A0000}"/>
    <cellStyle name="s_Trans Sum_2_Customer Details" xfId="2711" xr:uid="{00000000-0005-0000-0000-0000980A0000}"/>
    <cellStyle name="s_Trans Sum_2_Eco Metrics" xfId="2712" xr:uid="{00000000-0005-0000-0000-0000990A0000}"/>
    <cellStyle name="s_Trans Sum_2_GC001-China-Aug06" xfId="2713" xr:uid="{00000000-0005-0000-0000-00009A0A0000}"/>
    <cellStyle name="s_Trans Sum_2_GC001-China-July06" xfId="2714" xr:uid="{00000000-0005-0000-0000-00009B0A0000}"/>
    <cellStyle name="s_Trans Sum_2_GC001-China-Oct06" xfId="2715" xr:uid="{00000000-0005-0000-0000-00009C0A0000}"/>
    <cellStyle name="s_Trans Sum_2_Pipeline" xfId="2716" xr:uid="{00000000-0005-0000-0000-00009D0A0000}"/>
    <cellStyle name="s_Trans Sum_2_Pullbacks" xfId="2717" xr:uid="{00000000-0005-0000-0000-00009E0A0000}"/>
    <cellStyle name="s_Trans Sum_Aing report" xfId="2718" xr:uid="{00000000-0005-0000-0000-00009F0A0000}"/>
    <cellStyle name="s_Trans Sum_AR" xfId="2719" xr:uid="{00000000-0005-0000-0000-0000A00A0000}"/>
    <cellStyle name="s_Trans Sum_Base HC" xfId="2720" xr:uid="{00000000-0005-0000-0000-0000A10A0000}"/>
    <cellStyle name="s_Trans Sum_Base P&amp;L" xfId="2721" xr:uid="{00000000-0005-0000-0000-0000A20A0000}"/>
    <cellStyle name="s_Trans Sum_Capex" xfId="2722" xr:uid="{00000000-0005-0000-0000-0000A30A0000}"/>
    <cellStyle name="s_Trans Sum_China as on Dec 31 2008" xfId="2723" xr:uid="{00000000-0005-0000-0000-0000A40A0000}"/>
    <cellStyle name="s_Trans Sum_Customer Details" xfId="2724" xr:uid="{00000000-0005-0000-0000-0000A50A0000}"/>
    <cellStyle name="s_Trans Sum_Eco Metrics" xfId="2725" xr:uid="{00000000-0005-0000-0000-0000A60A0000}"/>
    <cellStyle name="s_Trans Sum_GC001-China-Aug06" xfId="2726" xr:uid="{00000000-0005-0000-0000-0000A70A0000}"/>
    <cellStyle name="s_Trans Sum_GC001-China-July06" xfId="2727" xr:uid="{00000000-0005-0000-0000-0000A80A0000}"/>
    <cellStyle name="s_Trans Sum_GC001-China-Oct06" xfId="2728" xr:uid="{00000000-0005-0000-0000-0000A90A0000}"/>
    <cellStyle name="s_Trans Sum_Pipeline" xfId="2729" xr:uid="{00000000-0005-0000-0000-0000AA0A0000}"/>
    <cellStyle name="s_Trans Sum_Pullbacks" xfId="2730" xr:uid="{00000000-0005-0000-0000-0000AB0A0000}"/>
    <cellStyle name="s_Trans Sum_Trans Assump" xfId="2731" xr:uid="{00000000-0005-0000-0000-0000AC0A0000}"/>
    <cellStyle name="s_Trans Sum_Trans Assump 2" xfId="2732" xr:uid="{00000000-0005-0000-0000-0000AD0A0000}"/>
    <cellStyle name="s_Trans Sum_Trans Assump_Aing report" xfId="2733" xr:uid="{00000000-0005-0000-0000-0000AE0A0000}"/>
    <cellStyle name="s_Trans Sum_Trans Assump_AR" xfId="2734" xr:uid="{00000000-0005-0000-0000-0000AF0A0000}"/>
    <cellStyle name="s_Trans Sum_Trans Assump_Base HC" xfId="2735" xr:uid="{00000000-0005-0000-0000-0000B00A0000}"/>
    <cellStyle name="s_Trans Sum_Trans Assump_Base P&amp;L" xfId="2736" xr:uid="{00000000-0005-0000-0000-0000B10A0000}"/>
    <cellStyle name="s_Trans Sum_Trans Assump_Capex" xfId="2737" xr:uid="{00000000-0005-0000-0000-0000B20A0000}"/>
    <cellStyle name="s_Trans Sum_Trans Assump_China as on Dec 31 2008" xfId="2738" xr:uid="{00000000-0005-0000-0000-0000B30A0000}"/>
    <cellStyle name="s_Trans Sum_Trans Assump_Customer Details" xfId="2739" xr:uid="{00000000-0005-0000-0000-0000B40A0000}"/>
    <cellStyle name="s_Trans Sum_Trans Assump_Eco Metrics" xfId="2740" xr:uid="{00000000-0005-0000-0000-0000B50A0000}"/>
    <cellStyle name="s_Trans Sum_Trans Assump_GC001-China-Aug06" xfId="2741" xr:uid="{00000000-0005-0000-0000-0000B60A0000}"/>
    <cellStyle name="s_Trans Sum_Trans Assump_GC001-China-July06" xfId="2742" xr:uid="{00000000-0005-0000-0000-0000B70A0000}"/>
    <cellStyle name="s_Trans Sum_Trans Assump_GC001-China-Oct06" xfId="2743" xr:uid="{00000000-0005-0000-0000-0000B80A0000}"/>
    <cellStyle name="s_Trans Sum_Trans Assump_Pipeline" xfId="2744" xr:uid="{00000000-0005-0000-0000-0000B90A0000}"/>
    <cellStyle name="s_Trans Sum_Trans Assump_Pullbacks" xfId="2745" xr:uid="{00000000-0005-0000-0000-0000BA0A0000}"/>
    <cellStyle name="s_Unit Price Sen. (2)" xfId="2746" xr:uid="{00000000-0005-0000-0000-0000BB0A0000}"/>
    <cellStyle name="s_Unit Price Sen. (2) 2" xfId="2747" xr:uid="{00000000-0005-0000-0000-0000BC0A0000}"/>
    <cellStyle name="s_Unit Price Sen. (2)_1" xfId="2748" xr:uid="{00000000-0005-0000-0000-0000BD0A0000}"/>
    <cellStyle name="s_Unit Price Sen. (2)_1 2" xfId="2749" xr:uid="{00000000-0005-0000-0000-0000BE0A0000}"/>
    <cellStyle name="s_Unit Price Sen. (2)_1_Aing report" xfId="2750" xr:uid="{00000000-0005-0000-0000-0000BF0A0000}"/>
    <cellStyle name="s_Unit Price Sen. (2)_1_AR" xfId="2751" xr:uid="{00000000-0005-0000-0000-0000C00A0000}"/>
    <cellStyle name="s_Unit Price Sen. (2)_1_Base HC" xfId="2752" xr:uid="{00000000-0005-0000-0000-0000C10A0000}"/>
    <cellStyle name="s_Unit Price Sen. (2)_1_Base P&amp;L" xfId="2753" xr:uid="{00000000-0005-0000-0000-0000C20A0000}"/>
    <cellStyle name="s_Unit Price Sen. (2)_1_Capex" xfId="2754" xr:uid="{00000000-0005-0000-0000-0000C30A0000}"/>
    <cellStyle name="s_Unit Price Sen. (2)_1_China as on Dec 31 2008" xfId="2755" xr:uid="{00000000-0005-0000-0000-0000C40A0000}"/>
    <cellStyle name="s_Unit Price Sen. (2)_1_Customer Details" xfId="2756" xr:uid="{00000000-0005-0000-0000-0000C50A0000}"/>
    <cellStyle name="s_Unit Price Sen. (2)_1_Eco Metrics" xfId="2757" xr:uid="{00000000-0005-0000-0000-0000C60A0000}"/>
    <cellStyle name="s_Unit Price Sen. (2)_1_GC001-China-Aug06" xfId="2758" xr:uid="{00000000-0005-0000-0000-0000C70A0000}"/>
    <cellStyle name="s_Unit Price Sen. (2)_1_GC001-China-July06" xfId="2759" xr:uid="{00000000-0005-0000-0000-0000C80A0000}"/>
    <cellStyle name="s_Unit Price Sen. (2)_1_GC001-China-Oct06" xfId="2760" xr:uid="{00000000-0005-0000-0000-0000C90A0000}"/>
    <cellStyle name="s_Unit Price Sen. (2)_1_Pipeline" xfId="2761" xr:uid="{00000000-0005-0000-0000-0000CA0A0000}"/>
    <cellStyle name="s_Unit Price Sen. (2)_1_Pullbacks" xfId="2762" xr:uid="{00000000-0005-0000-0000-0000CB0A0000}"/>
    <cellStyle name="s_Unit Price Sen. (2)_2" xfId="2763" xr:uid="{00000000-0005-0000-0000-0000CC0A0000}"/>
    <cellStyle name="s_Unit Price Sen. (2)_2 2" xfId="2764" xr:uid="{00000000-0005-0000-0000-0000CD0A0000}"/>
    <cellStyle name="s_Unit Price Sen. (2)_2_Aing report" xfId="2765" xr:uid="{00000000-0005-0000-0000-0000CE0A0000}"/>
    <cellStyle name="s_Unit Price Sen. (2)_2_AR" xfId="2766" xr:uid="{00000000-0005-0000-0000-0000CF0A0000}"/>
    <cellStyle name="s_Unit Price Sen. (2)_2_Base HC" xfId="2767" xr:uid="{00000000-0005-0000-0000-0000D00A0000}"/>
    <cellStyle name="s_Unit Price Sen. (2)_2_Base P&amp;L" xfId="2768" xr:uid="{00000000-0005-0000-0000-0000D10A0000}"/>
    <cellStyle name="s_Unit Price Sen. (2)_2_Capex" xfId="2769" xr:uid="{00000000-0005-0000-0000-0000D20A0000}"/>
    <cellStyle name="s_Unit Price Sen. (2)_2_China as on Dec 31 2008" xfId="2770" xr:uid="{00000000-0005-0000-0000-0000D30A0000}"/>
    <cellStyle name="s_Unit Price Sen. (2)_2_Customer Details" xfId="2771" xr:uid="{00000000-0005-0000-0000-0000D40A0000}"/>
    <cellStyle name="s_Unit Price Sen. (2)_2_Eco Metrics" xfId="2772" xr:uid="{00000000-0005-0000-0000-0000D50A0000}"/>
    <cellStyle name="s_Unit Price Sen. (2)_2_GC001-China-Aug06" xfId="2773" xr:uid="{00000000-0005-0000-0000-0000D60A0000}"/>
    <cellStyle name="s_Unit Price Sen. (2)_2_GC001-China-July06" xfId="2774" xr:uid="{00000000-0005-0000-0000-0000D70A0000}"/>
    <cellStyle name="s_Unit Price Sen. (2)_2_GC001-China-Oct06" xfId="2775" xr:uid="{00000000-0005-0000-0000-0000D80A0000}"/>
    <cellStyle name="s_Unit Price Sen. (2)_2_Pipeline" xfId="2776" xr:uid="{00000000-0005-0000-0000-0000D90A0000}"/>
    <cellStyle name="s_Unit Price Sen. (2)_2_Pullbacks" xfId="2777" xr:uid="{00000000-0005-0000-0000-0000DA0A0000}"/>
    <cellStyle name="s_Unit Price Sen. (2)_Aing report" xfId="2778" xr:uid="{00000000-0005-0000-0000-0000DB0A0000}"/>
    <cellStyle name="s_Unit Price Sen. (2)_AR" xfId="2779" xr:uid="{00000000-0005-0000-0000-0000DC0A0000}"/>
    <cellStyle name="s_Unit Price Sen. (2)_Base HC" xfId="2780" xr:uid="{00000000-0005-0000-0000-0000DD0A0000}"/>
    <cellStyle name="s_Unit Price Sen. (2)_Base P&amp;L" xfId="2781" xr:uid="{00000000-0005-0000-0000-0000DE0A0000}"/>
    <cellStyle name="s_Unit Price Sen. (2)_Capex" xfId="2782" xr:uid="{00000000-0005-0000-0000-0000DF0A0000}"/>
    <cellStyle name="s_Unit Price Sen. (2)_China as on Dec 31 2008" xfId="2783" xr:uid="{00000000-0005-0000-0000-0000E00A0000}"/>
    <cellStyle name="s_Unit Price Sen. (2)_Customer Details" xfId="2784" xr:uid="{00000000-0005-0000-0000-0000E10A0000}"/>
    <cellStyle name="s_Unit Price Sen. (2)_Eco Metrics" xfId="2785" xr:uid="{00000000-0005-0000-0000-0000E20A0000}"/>
    <cellStyle name="s_Unit Price Sen. (2)_GC001-China-Aug06" xfId="2786" xr:uid="{00000000-0005-0000-0000-0000E30A0000}"/>
    <cellStyle name="s_Unit Price Sen. (2)_GC001-China-July06" xfId="2787" xr:uid="{00000000-0005-0000-0000-0000E40A0000}"/>
    <cellStyle name="s_Unit Price Sen. (2)_GC001-China-Oct06" xfId="2788" xr:uid="{00000000-0005-0000-0000-0000E50A0000}"/>
    <cellStyle name="s_Unit Price Sen. (2)_Pipeline" xfId="2789" xr:uid="{00000000-0005-0000-0000-0000E60A0000}"/>
    <cellStyle name="s_Unit Price Sen. (2)_Pullbacks" xfId="2790" xr:uid="{00000000-0005-0000-0000-0000E70A0000}"/>
    <cellStyle name="s_UPVAL9" xfId="2791" xr:uid="{00000000-0005-0000-0000-0000E80A0000}"/>
    <cellStyle name="s_UPVAL9 2" xfId="2792" xr:uid="{00000000-0005-0000-0000-0000E90A0000}"/>
    <cellStyle name="s_UPVAL9_Aing report" xfId="2793" xr:uid="{00000000-0005-0000-0000-0000EA0A0000}"/>
    <cellStyle name="s_UPVAL9_AR" xfId="2794" xr:uid="{00000000-0005-0000-0000-0000EB0A0000}"/>
    <cellStyle name="s_UPVAL9_Base HC" xfId="2795" xr:uid="{00000000-0005-0000-0000-0000EC0A0000}"/>
    <cellStyle name="s_UPVAL9_Base P&amp;L" xfId="2796" xr:uid="{00000000-0005-0000-0000-0000ED0A0000}"/>
    <cellStyle name="s_UPVAL9_Capex" xfId="2797" xr:uid="{00000000-0005-0000-0000-0000EE0A0000}"/>
    <cellStyle name="s_UPVAL9_China as on Dec 31 2008" xfId="2798" xr:uid="{00000000-0005-0000-0000-0000EF0A0000}"/>
    <cellStyle name="s_UPVAL9_Customer Details" xfId="2799" xr:uid="{00000000-0005-0000-0000-0000F00A0000}"/>
    <cellStyle name="s_UPVAL9_Eco Metrics" xfId="2800" xr:uid="{00000000-0005-0000-0000-0000F10A0000}"/>
    <cellStyle name="s_UPVAL9_GC001-China-Aug06" xfId="2801" xr:uid="{00000000-0005-0000-0000-0000F20A0000}"/>
    <cellStyle name="s_UPVAL9_GC001-China-July06" xfId="2802" xr:uid="{00000000-0005-0000-0000-0000F30A0000}"/>
    <cellStyle name="s_UPVAL9_GC001-China-Oct06" xfId="2803" xr:uid="{00000000-0005-0000-0000-0000F40A0000}"/>
    <cellStyle name="s_UPVAL9_Pipeline" xfId="2804" xr:uid="{00000000-0005-0000-0000-0000F50A0000}"/>
    <cellStyle name="s_UPVAL9_Pullbacks" xfId="2805" xr:uid="{00000000-0005-0000-0000-0000F60A0000}"/>
    <cellStyle name="s_Val Anal" xfId="2806" xr:uid="{00000000-0005-0000-0000-0000F70A0000}"/>
    <cellStyle name="s_Val Anal 2" xfId="2807" xr:uid="{00000000-0005-0000-0000-0000F80A0000}"/>
    <cellStyle name="s_Val Anal_Aing report" xfId="2808" xr:uid="{00000000-0005-0000-0000-0000F90A0000}"/>
    <cellStyle name="s_Val Anal_AR" xfId="2809" xr:uid="{00000000-0005-0000-0000-0000FA0A0000}"/>
    <cellStyle name="s_Val Anal_Base HC" xfId="2810" xr:uid="{00000000-0005-0000-0000-0000FB0A0000}"/>
    <cellStyle name="s_Val Anal_Base P&amp;L" xfId="2811" xr:uid="{00000000-0005-0000-0000-0000FC0A0000}"/>
    <cellStyle name="s_Val Anal_Capex" xfId="2812" xr:uid="{00000000-0005-0000-0000-0000FD0A0000}"/>
    <cellStyle name="s_Val Anal_China as on Dec 31 2008" xfId="2813" xr:uid="{00000000-0005-0000-0000-0000FE0A0000}"/>
    <cellStyle name="s_Val Anal_Customer Details" xfId="2814" xr:uid="{00000000-0005-0000-0000-0000FF0A0000}"/>
    <cellStyle name="s_Val Anal_Eco Metrics" xfId="2815" xr:uid="{00000000-0005-0000-0000-0000000B0000}"/>
    <cellStyle name="s_Val Anal_GC001-China-Aug06" xfId="2816" xr:uid="{00000000-0005-0000-0000-0000010B0000}"/>
    <cellStyle name="s_Val Anal_GC001-China-July06" xfId="2817" xr:uid="{00000000-0005-0000-0000-0000020B0000}"/>
    <cellStyle name="s_Val Anal_GC001-China-Oct06" xfId="2818" xr:uid="{00000000-0005-0000-0000-0000030B0000}"/>
    <cellStyle name="s_Val Anal_Pipeline" xfId="2819" xr:uid="{00000000-0005-0000-0000-0000040B0000}"/>
    <cellStyle name="s_Val Anal_Pullbacks" xfId="2820" xr:uid="{00000000-0005-0000-0000-0000050B0000}"/>
    <cellStyle name="s_Valuation Matrix" xfId="2821" xr:uid="{00000000-0005-0000-0000-0000060B0000}"/>
    <cellStyle name="s_Valuation Matrix 2" xfId="2822" xr:uid="{00000000-0005-0000-0000-0000070B0000}"/>
    <cellStyle name="s_Valuation Matrix_Aing report" xfId="2823" xr:uid="{00000000-0005-0000-0000-0000080B0000}"/>
    <cellStyle name="s_Valuation Matrix_AR" xfId="2824" xr:uid="{00000000-0005-0000-0000-0000090B0000}"/>
    <cellStyle name="s_Valuation Matrix_Base HC" xfId="2825" xr:uid="{00000000-0005-0000-0000-00000A0B0000}"/>
    <cellStyle name="s_Valuation Matrix_Base P&amp;L" xfId="2826" xr:uid="{00000000-0005-0000-0000-00000B0B0000}"/>
    <cellStyle name="s_Valuation Matrix_Capex" xfId="2827" xr:uid="{00000000-0005-0000-0000-00000C0B0000}"/>
    <cellStyle name="s_Valuation Matrix_China as on Dec 31 2008" xfId="2828" xr:uid="{00000000-0005-0000-0000-00000D0B0000}"/>
    <cellStyle name="s_Valuation Matrix_Customer Details" xfId="2829" xr:uid="{00000000-0005-0000-0000-00000E0B0000}"/>
    <cellStyle name="s_Valuation Matrix_Eco Metrics" xfId="2830" xr:uid="{00000000-0005-0000-0000-00000F0B0000}"/>
    <cellStyle name="s_Valuation Matrix_GC001-China-Aug06" xfId="2831" xr:uid="{00000000-0005-0000-0000-0000100B0000}"/>
    <cellStyle name="s_Valuation Matrix_GC001-China-July06" xfId="2832" xr:uid="{00000000-0005-0000-0000-0000110B0000}"/>
    <cellStyle name="s_Valuation Matrix_GC001-China-Oct06" xfId="2833" xr:uid="{00000000-0005-0000-0000-0000120B0000}"/>
    <cellStyle name="s_Valuation Matrix_Pipeline" xfId="2834" xr:uid="{00000000-0005-0000-0000-0000130B0000}"/>
    <cellStyle name="s_Valuation Matrix_Pullbacks" xfId="2835" xr:uid="{00000000-0005-0000-0000-0000140B0000}"/>
    <cellStyle name="SELECT" xfId="2836" xr:uid="{00000000-0005-0000-0000-0000150B0000}"/>
    <cellStyle name="Smart Bold" xfId="2837" xr:uid="{00000000-0005-0000-0000-0000160B0000}"/>
    <cellStyle name="Smart Highlight" xfId="2838" xr:uid="{00000000-0005-0000-0000-0000170B0000}"/>
    <cellStyle name="Smart Subtitle 1" xfId="2839" xr:uid="{00000000-0005-0000-0000-0000180B0000}"/>
    <cellStyle name="Smart Subtotal" xfId="2840" xr:uid="{00000000-0005-0000-0000-0000190B0000}"/>
    <cellStyle name="Smart Title" xfId="2841" xr:uid="{00000000-0005-0000-0000-00001A0B0000}"/>
    <cellStyle name="Standard__Utopia Index Index und Guidance (Deutsch)" xfId="2842" xr:uid="{00000000-0005-0000-0000-00001B0B0000}"/>
    <cellStyle name="static" xfId="2843" xr:uid="{00000000-0005-0000-0000-00001C0B0000}"/>
    <cellStyle name="Style 1" xfId="2844" xr:uid="{00000000-0005-0000-0000-00001D0B0000}"/>
    <cellStyle name="Style 1 2" xfId="2845" xr:uid="{00000000-0005-0000-0000-00001E0B0000}"/>
    <cellStyle name="Style 1 2 2" xfId="2846" xr:uid="{00000000-0005-0000-0000-00001F0B0000}"/>
    <cellStyle name="Style 1 3" xfId="2847" xr:uid="{00000000-0005-0000-0000-0000200B0000}"/>
    <cellStyle name="Style 21" xfId="2848" xr:uid="{00000000-0005-0000-0000-0000210B0000}"/>
    <cellStyle name="Style 22" xfId="2849" xr:uid="{00000000-0005-0000-0000-0000220B0000}"/>
    <cellStyle name="Style 23" xfId="2850" xr:uid="{00000000-0005-0000-0000-0000230B0000}"/>
    <cellStyle name="Style 24" xfId="2851" xr:uid="{00000000-0005-0000-0000-0000240B0000}"/>
    <cellStyle name="Style 25" xfId="2852" xr:uid="{00000000-0005-0000-0000-0000250B0000}"/>
    <cellStyle name="Style 26" xfId="2853" xr:uid="{00000000-0005-0000-0000-0000260B0000}"/>
    <cellStyle name="Style 27" xfId="2854" xr:uid="{00000000-0005-0000-0000-0000270B0000}"/>
    <cellStyle name="Style 28" xfId="2855" xr:uid="{00000000-0005-0000-0000-0000280B0000}"/>
    <cellStyle name="Style 29" xfId="2856" xr:uid="{00000000-0005-0000-0000-0000290B0000}"/>
    <cellStyle name="Style 30" xfId="2857" xr:uid="{00000000-0005-0000-0000-00002A0B0000}"/>
    <cellStyle name="Style 31" xfId="2858" xr:uid="{00000000-0005-0000-0000-00002B0B0000}"/>
    <cellStyle name="Style 32" xfId="2859" xr:uid="{00000000-0005-0000-0000-00002C0B0000}"/>
    <cellStyle name="Style 33" xfId="2860" xr:uid="{00000000-0005-0000-0000-00002D0B0000}"/>
    <cellStyle name="Style 33 2" xfId="2861" xr:uid="{00000000-0005-0000-0000-00002E0B0000}"/>
    <cellStyle name="Style 34" xfId="2862" xr:uid="{00000000-0005-0000-0000-00002F0B0000}"/>
    <cellStyle name="Style 35" xfId="2863" xr:uid="{00000000-0005-0000-0000-0000300B0000}"/>
    <cellStyle name="Style 36" xfId="2864" xr:uid="{00000000-0005-0000-0000-0000310B0000}"/>
    <cellStyle name="Style 36 2" xfId="2865" xr:uid="{00000000-0005-0000-0000-0000320B0000}"/>
    <cellStyle name="Style 37" xfId="2866" xr:uid="{00000000-0005-0000-0000-0000330B0000}"/>
    <cellStyle name="Subtotal" xfId="2867" xr:uid="{00000000-0005-0000-0000-0000340B0000}"/>
    <cellStyle name="Table Title" xfId="2868" xr:uid="{00000000-0005-0000-0000-0000350B0000}"/>
    <cellStyle name="tcn" xfId="2869" xr:uid="{00000000-0005-0000-0000-0000360B0000}"/>
    <cellStyle name="text" xfId="2870" xr:uid="{00000000-0005-0000-0000-0000370B0000}"/>
    <cellStyle name="text 2" xfId="2871" xr:uid="{00000000-0005-0000-0000-0000380B0000}"/>
    <cellStyle name="times" xfId="2872" xr:uid="{00000000-0005-0000-0000-0000390B0000}"/>
    <cellStyle name="tn" xfId="2873" xr:uid="{00000000-0005-0000-0000-00003A0B0000}"/>
    <cellStyle name="Topheader" xfId="2874" xr:uid="{00000000-0005-0000-0000-00003B0B0000}"/>
    <cellStyle name="undo-style" xfId="2875" xr:uid="{00000000-0005-0000-0000-00003C0B0000}"/>
    <cellStyle name="UN-HiLite" xfId="2876" xr:uid="{00000000-0005-0000-0000-00003D0B0000}"/>
    <cellStyle name="UNLOCKED" xfId="2877" xr:uid="{00000000-0005-0000-0000-00003E0B0000}"/>
    <cellStyle name="UnSelect" xfId="2878" xr:uid="{00000000-0005-0000-0000-00003F0B0000}"/>
    <cellStyle name="X" xfId="2879" xr:uid="{00000000-0005-0000-0000-0000400B0000}"/>
    <cellStyle name="X - None" xfId="2880" xr:uid="{00000000-0005-0000-0000-0000410B0000}"/>
    <cellStyle name="X - None 2" xfId="2881" xr:uid="{00000000-0005-0000-0000-0000420B0000}"/>
    <cellStyle name="X - None 2 2" xfId="2882" xr:uid="{00000000-0005-0000-0000-0000430B0000}"/>
    <cellStyle name="X - None 3" xfId="2883" xr:uid="{00000000-0005-0000-0000-0000440B0000}"/>
    <cellStyle name="X 2" xfId="2884" xr:uid="{00000000-0005-0000-0000-0000450B0000}"/>
    <cellStyle name="X 3" xfId="2885" xr:uid="{00000000-0005-0000-0000-0000460B0000}"/>
    <cellStyle name="X 4" xfId="2886" xr:uid="{00000000-0005-0000-0000-0000470B0000}"/>
    <cellStyle name="X 5" xfId="2887" xr:uid="{00000000-0005-0000-0000-0000480B0000}"/>
    <cellStyle name="X_Mary911" xfId="2888" xr:uid="{00000000-0005-0000-0000-0000490B0000}"/>
    <cellStyle name="X_Mary911_star0428" xfId="2889" xr:uid="{00000000-0005-0000-0000-00004A0B0000}"/>
    <cellStyle name="X_Mary911_star0428 2" xfId="2890" xr:uid="{00000000-0005-0000-0000-00004B0B0000}"/>
    <cellStyle name="X_Mary911_star0428 2 2" xfId="2891" xr:uid="{00000000-0005-0000-0000-00004C0B0000}"/>
    <cellStyle name="X_Mary911_star0428 3" xfId="2892" xr:uid="{00000000-0005-0000-0000-00004D0B0000}"/>
    <cellStyle name="X_star0428" xfId="2893" xr:uid="{00000000-0005-0000-0000-00004E0B0000}"/>
    <cellStyle name="X_star0428 2" xfId="2894" xr:uid="{00000000-0005-0000-0000-00004F0B0000}"/>
    <cellStyle name="X_star0428 2 2" xfId="2895" xr:uid="{00000000-0005-0000-0000-0000500B0000}"/>
    <cellStyle name="X_star0428 3" xfId="2896" xr:uid="{00000000-0005-0000-0000-0000510B0000}"/>
    <cellStyle name="ハイパーリンク_Global English Applicaiton -- Apr.2004" xfId="2897" xr:uid="{00000000-0005-0000-0000-0000520B0000}"/>
    <cellStyle name="콤마 [0]_BOILER-CO1" xfId="2898" xr:uid="{00000000-0005-0000-0000-0000530B0000}"/>
    <cellStyle name="콤마_BOILER-CO1" xfId="2899" xr:uid="{00000000-0005-0000-0000-0000540B0000}"/>
    <cellStyle name="통화 [0]_BOILER-CO1" xfId="2900" xr:uid="{00000000-0005-0000-0000-0000550B0000}"/>
    <cellStyle name="통화_BOILER-CO1" xfId="2901" xr:uid="{00000000-0005-0000-0000-0000560B0000}"/>
    <cellStyle name="표준_0N-HANDLING " xfId="2902" xr:uid="{00000000-0005-0000-0000-0000570B0000}"/>
    <cellStyle name="千位[0]_GetDateDialog" xfId="2903" xr:uid="{00000000-0005-0000-0000-0000580B0000}"/>
    <cellStyle name="千位_GetDateDialog" xfId="2904" xr:uid="{00000000-0005-0000-0000-0000590B0000}"/>
    <cellStyle name="千位分隔_326005001-A30-Mar05HIDE" xfId="2905" xr:uid="{00000000-0005-0000-0000-00005A0B0000}"/>
    <cellStyle name="千分位[0]_ 白土" xfId="2906" xr:uid="{00000000-0005-0000-0000-00005B0B0000}"/>
    <cellStyle name="千分位_ 白土" xfId="2907" xr:uid="{00000000-0005-0000-0000-00005C0B0000}"/>
    <cellStyle name="常规_326005001-A30-Mar05HIDE" xfId="2908" xr:uid="{00000000-0005-0000-0000-00005D0B0000}"/>
    <cellStyle name="普通_ 白土" xfId="2909" xr:uid="{00000000-0005-0000-0000-00005E0B0000}"/>
    <cellStyle name="桁区切り [0.00]_Sheet1" xfId="2910" xr:uid="{00000000-0005-0000-0000-00005F0B0000}"/>
    <cellStyle name="標準_Book1" xfId="2911" xr:uid="{00000000-0005-0000-0000-0000600B0000}"/>
    <cellStyle name="烹拳 [0]_97MBO" xfId="2912" xr:uid="{00000000-0005-0000-0000-0000610B0000}"/>
    <cellStyle name="烹拳_97MBO" xfId="2913" xr:uid="{00000000-0005-0000-0000-0000620B0000}"/>
    <cellStyle name="钎霖_laroux" xfId="2914" xr:uid="{00000000-0005-0000-0000-0000630B0000}"/>
    <cellStyle name="霓付 [0]_97MBO" xfId="2915" xr:uid="{00000000-0005-0000-0000-0000640B0000}"/>
    <cellStyle name="霓付_97MBO" xfId="2916" xr:uid="{00000000-0005-0000-0000-0000650B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158658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920" y="190503"/>
          <a:ext cx="1779361" cy="698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364671</xdr:colOff>
      <xdr:row>1</xdr:row>
      <xdr:rowOff>119743</xdr:rowOff>
    </xdr:from>
    <xdr:to>
      <xdr:col>23</xdr:col>
      <xdr:colOff>555171</xdr:colOff>
      <xdr:row>44</xdr:row>
      <xdr:rowOff>7076</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6271" y="304800"/>
          <a:ext cx="5970814" cy="784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13</xdr:col>
      <xdr:colOff>243840</xdr:colOff>
      <xdr:row>61</xdr:row>
      <xdr:rowOff>30480</xdr:rowOff>
    </xdr:to>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8120"/>
          <a:ext cx="7559040" cy="1100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47625</xdr:rowOff>
    </xdr:from>
    <xdr:to>
      <xdr:col>13</xdr:col>
      <xdr:colOff>243840</xdr:colOff>
      <xdr:row>88</xdr:row>
      <xdr:rowOff>47625</xdr:rowOff>
    </xdr:to>
    <xdr:pic>
      <xdr:nvPicPr>
        <xdr:cNvPr id="8" name="Picture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1468100"/>
          <a:ext cx="755904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ared%20drives\CoE-AuditDocuments-India\Q3%202024\Adjusted%20EBITDA%20Working%20File-Q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sheetName val="1| Q3"/>
      <sheetName val="2| Trial Balance"/>
      <sheetName val="3| Yearly Adjusted EBITDA"/>
      <sheetName val="Sheet2"/>
      <sheetName val="4| Adjusted EBITDA"/>
      <sheetName val="5| Tranac &amp; Integration Cost"/>
      <sheetName val="tab 6"/>
      <sheetName val="tab 7"/>
      <sheetName val="tab 8"/>
      <sheetName val="Segment"/>
    </sheetNames>
    <sheetDataSet>
      <sheetData sheetId="0"/>
      <sheetData sheetId="1"/>
      <sheetData sheetId="2"/>
      <sheetData sheetId="3">
        <row r="15">
          <cell r="E15">
            <v>817.19853000000001</v>
          </cell>
        </row>
        <row r="16">
          <cell r="E16">
            <v>-3550</v>
          </cell>
        </row>
        <row r="17">
          <cell r="E17">
            <v>-24.749190000000009</v>
          </cell>
        </row>
        <row r="19">
          <cell r="E19">
            <v>256.38600000000002</v>
          </cell>
        </row>
        <row r="22">
          <cell r="E22">
            <v>483.76256999999981</v>
          </cell>
        </row>
        <row r="23">
          <cell r="E23">
            <v>343.33778000000001</v>
          </cell>
        </row>
      </sheetData>
      <sheetData sheetId="4"/>
      <sheetData sheetId="5"/>
      <sheetData sheetId="6"/>
      <sheetData sheetId="7"/>
      <sheetData sheetId="8"/>
      <sheetData sheetId="9"/>
      <sheetData sheetId="10">
        <row r="6">
          <cell r="O6">
            <v>191957741.86573839</v>
          </cell>
        </row>
        <row r="7">
          <cell r="O7">
            <v>58779660.851141907</v>
          </cell>
        </row>
        <row r="8">
          <cell r="O8">
            <v>18430151.017654181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5"/>
  <sheetViews>
    <sheetView showGridLines="0" zoomScale="90" zoomScaleNormal="90" workbookViewId="0"/>
  </sheetViews>
  <sheetFormatPr defaultColWidth="0" defaultRowHeight="0" customHeight="1" zeroHeight="1"/>
  <cols>
    <col min="1" max="1" width="8.42578125" style="2" customWidth="1"/>
    <col min="2" max="2" width="72.42578125" style="2" customWidth="1"/>
    <col min="3" max="4" width="8.42578125" style="2" customWidth="1"/>
    <col min="5" max="16384" width="8.42578125" style="2" hidden="1"/>
  </cols>
  <sheetData>
    <row r="1" spans="1:3" ht="12.75">
      <c r="A1" s="1"/>
    </row>
    <row r="2" spans="1:3" ht="12.75"/>
    <row r="3" spans="1:3" ht="12.75"/>
    <row r="4" spans="1:3" ht="12.75"/>
    <row r="5" spans="1:3" ht="12.75"/>
    <row r="6" spans="1:3" ht="12.75"/>
    <row r="7" spans="1:3" ht="20.25">
      <c r="B7" s="299" t="s">
        <v>0</v>
      </c>
      <c r="C7" s="299"/>
    </row>
    <row r="8" spans="1:3" ht="20.25">
      <c r="B8" s="300" t="s">
        <v>1</v>
      </c>
      <c r="C8" s="300"/>
    </row>
    <row r="9" spans="1:3" ht="20.25">
      <c r="B9" s="256" t="s">
        <v>2</v>
      </c>
      <c r="C9" s="3"/>
    </row>
    <row r="10" spans="1:3" s="37" customFormat="1" ht="18">
      <c r="B10" s="251" t="s">
        <v>3</v>
      </c>
      <c r="C10" s="252" t="s">
        <v>4</v>
      </c>
    </row>
    <row r="11" spans="1:3" s="37" customFormat="1" ht="18">
      <c r="B11" s="253" t="s">
        <v>5</v>
      </c>
      <c r="C11" s="254">
        <v>1</v>
      </c>
    </row>
    <row r="12" spans="1:3" s="37" customFormat="1" ht="18">
      <c r="B12" s="253" t="s">
        <v>6</v>
      </c>
      <c r="C12" s="254">
        <v>2</v>
      </c>
    </row>
    <row r="13" spans="1:3" s="37" customFormat="1" ht="18">
      <c r="B13" s="253" t="s">
        <v>7</v>
      </c>
      <c r="C13" s="254">
        <v>3</v>
      </c>
    </row>
    <row r="14" spans="1:3" s="37" customFormat="1" ht="18">
      <c r="B14" s="253" t="s">
        <v>8</v>
      </c>
      <c r="C14" s="254">
        <v>4</v>
      </c>
    </row>
    <row r="15" spans="1:3" s="37" customFormat="1" ht="18">
      <c r="B15" s="253" t="s">
        <v>9</v>
      </c>
      <c r="C15" s="254">
        <v>5</v>
      </c>
    </row>
    <row r="16" spans="1:3" s="37" customFormat="1" ht="18">
      <c r="B16" s="253" t="s">
        <v>10</v>
      </c>
      <c r="C16" s="254">
        <v>6</v>
      </c>
    </row>
    <row r="17" spans="2:3" s="37" customFormat="1" ht="18">
      <c r="B17" s="253" t="s">
        <v>11</v>
      </c>
      <c r="C17" s="254">
        <v>7</v>
      </c>
    </row>
    <row r="18" spans="2:3" s="37" customFormat="1" ht="18">
      <c r="B18" s="253" t="s">
        <v>12</v>
      </c>
      <c r="C18" s="254">
        <v>8</v>
      </c>
    </row>
    <row r="19" spans="2:3" s="37" customFormat="1" ht="18">
      <c r="B19" s="253" t="s">
        <v>13</v>
      </c>
      <c r="C19" s="254">
        <v>9</v>
      </c>
    </row>
    <row r="20" spans="2:3" s="37" customFormat="1" ht="18">
      <c r="C20" s="255"/>
    </row>
    <row r="21" spans="2:3" s="37" customFormat="1" ht="18"/>
    <row r="22" spans="2:3" ht="12.75"/>
    <row r="23" spans="2:3" ht="12.75"/>
    <row r="24" spans="2:3" ht="12.75"/>
    <row r="25" spans="2:3" ht="12.75"/>
  </sheetData>
  <mergeCells count="2">
    <mergeCell ref="B7:C7"/>
    <mergeCell ref="B8:C8"/>
  </mergeCells>
  <hyperlinks>
    <hyperlink ref="C13" location="'3. Income Statement'!Print_Area" display="'3. Income Statement'!Print_Area" xr:uid="{00000000-0004-0000-0000-000000000000}"/>
    <hyperlink ref="C14" location="'4. Cash Flows'!Print_Area" display="'4. Cash Flows'!Print_Area" xr:uid="{00000000-0004-0000-0000-000001000000}"/>
    <hyperlink ref="C16" location="'6. PF Income Statement'!Print_Area" display="'6. PF Income Statement'!Print_Area" xr:uid="{00000000-0004-0000-0000-000002000000}"/>
    <hyperlink ref="C15" location="'5. BasisProForma'!Print_Area" display="'5. BasisProForma'!Print_Area" xr:uid="{00000000-0004-0000-0000-000003000000}"/>
    <hyperlink ref="C19" location="'9. PF EBITDA Reconciliation'!A1" display="'9. PF EBITDA Reconciliation'!A1" xr:uid="{00000000-0004-0000-0000-000004000000}"/>
    <hyperlink ref="C12" location="'2. Balance Sheet'!Print_Area" display="'2. Balance Sheet'!Print_Area" xr:uid="{00000000-0004-0000-0000-000005000000}"/>
    <hyperlink ref="C11" location="'1. Disclaimer'!Print_Area" display="'1. Disclaimer'!Print_Area" xr:uid="{00000000-0004-0000-0000-000006000000}"/>
    <hyperlink ref="C17" location="'7. Customer Scorecard'!Print_Area" display="'7. Customer Scorecard'!Print_Area" xr:uid="{00000000-0004-0000-0000-000007000000}"/>
    <hyperlink ref="C18" location="'8. Revenue per FTE'!Print_Area" display="'8. Revenue per FTE'!Print_Area" xr:uid="{00000000-0004-0000-0000-000008000000}"/>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L9"/>
  <sheetViews>
    <sheetView showGridLines="0" zoomScaleNormal="100" workbookViewId="0">
      <selection activeCell="B4" sqref="B3:J4"/>
    </sheetView>
  </sheetViews>
  <sheetFormatPr defaultColWidth="0" defaultRowHeight="0" customHeight="1" zeroHeight="1"/>
  <cols>
    <col min="1" max="1" width="5.42578125" style="2" customWidth="1"/>
    <col min="2" max="2" width="43" style="2" bestFit="1" customWidth="1"/>
    <col min="3" max="10" width="19.140625" style="2" customWidth="1"/>
    <col min="11" max="11" width="6.42578125" style="2" customWidth="1"/>
    <col min="12" max="12" width="8.5703125" style="2" customWidth="1"/>
    <col min="13" max="16384" width="34" style="2" hidden="1"/>
  </cols>
  <sheetData>
    <row r="1" spans="1:12" ht="12.75">
      <c r="A1" s="1"/>
    </row>
    <row r="2" spans="1:12" ht="16.5" thickBot="1">
      <c r="L2" s="21" t="s">
        <v>14</v>
      </c>
    </row>
    <row r="3" spans="1:12" ht="63" customHeight="1" thickBot="1">
      <c r="B3" s="22"/>
      <c r="C3" s="23" t="s">
        <v>268</v>
      </c>
      <c r="D3" s="23" t="s">
        <v>269</v>
      </c>
      <c r="E3" s="23" t="s">
        <v>303</v>
      </c>
      <c r="F3" s="23">
        <v>2019</v>
      </c>
      <c r="G3" s="23">
        <v>2020</v>
      </c>
      <c r="H3" s="23">
        <v>2021</v>
      </c>
      <c r="I3" s="23">
        <v>2022</v>
      </c>
      <c r="J3" s="269">
        <v>2023</v>
      </c>
    </row>
    <row r="4" spans="1:12" ht="21" thickTop="1" thickBot="1">
      <c r="B4" s="24" t="s">
        <v>270</v>
      </c>
      <c r="C4" s="25">
        <v>21996</v>
      </c>
      <c r="D4" s="25">
        <v>22047</v>
      </c>
      <c r="E4" s="25">
        <v>20772</v>
      </c>
      <c r="F4" s="25">
        <v>22766</v>
      </c>
      <c r="G4" s="25">
        <v>18936</v>
      </c>
      <c r="H4" s="25">
        <v>17021</v>
      </c>
      <c r="I4" s="25">
        <v>15993</v>
      </c>
      <c r="J4" s="273">
        <v>15993</v>
      </c>
      <c r="L4" s="26"/>
    </row>
    <row r="5" spans="1:12" ht="20.25" thickBot="1">
      <c r="B5" s="27" t="s">
        <v>271</v>
      </c>
      <c r="C5" s="28">
        <v>1456</v>
      </c>
      <c r="D5" s="28">
        <v>1586</v>
      </c>
      <c r="E5" s="28">
        <v>1520</v>
      </c>
      <c r="F5" s="28">
        <v>1562.3</v>
      </c>
      <c r="G5" s="28">
        <v>1292.5617081650009</v>
      </c>
      <c r="H5" s="28">
        <v>1166.6063262573389</v>
      </c>
      <c r="I5" s="28">
        <v>1077.3158367699009</v>
      </c>
      <c r="J5" s="272">
        <f>'3. Income Statement'!AX9/1000</f>
        <v>1064.124238570279</v>
      </c>
      <c r="L5" s="29"/>
    </row>
    <row r="6" spans="1:12" ht="20.25" thickBot="1">
      <c r="B6" s="30" t="s">
        <v>272</v>
      </c>
      <c r="C6" s="31">
        <v>66</v>
      </c>
      <c r="D6" s="31">
        <v>72</v>
      </c>
      <c r="E6" s="31">
        <v>73</v>
      </c>
      <c r="F6" s="31">
        <v>69</v>
      </c>
      <c r="G6" s="31">
        <v>68.260000000000005</v>
      </c>
      <c r="H6" s="31">
        <v>68.539235430194395</v>
      </c>
      <c r="I6" s="31">
        <v>67.361710546482897</v>
      </c>
      <c r="J6" s="270">
        <v>67.361710546482897</v>
      </c>
      <c r="L6" s="32"/>
    </row>
    <row r="7" spans="1:12" ht="24" thickBot="1">
      <c r="B7" s="27" t="s">
        <v>273</v>
      </c>
      <c r="C7" s="33"/>
      <c r="D7" s="34">
        <v>0.09</v>
      </c>
      <c r="E7" s="34">
        <v>0.11</v>
      </c>
      <c r="F7" s="34">
        <f>+F6/E6-1</f>
        <v>-5.4794520547945202E-2</v>
      </c>
      <c r="G7" s="34">
        <f>+G6/F6-1</f>
        <v>-1.0724637681159388E-2</v>
      </c>
      <c r="H7" s="34">
        <v>4.090762235487988E-3</v>
      </c>
      <c r="I7" s="34">
        <v>-1.7180303753326465E-2</v>
      </c>
      <c r="J7" s="271">
        <v>-1.7180303753326465E-2</v>
      </c>
    </row>
    <row r="8" spans="1:12" ht="12.75"/>
    <row r="9" spans="1:12" ht="12.75">
      <c r="I9" s="29"/>
    </row>
  </sheetData>
  <hyperlinks>
    <hyperlink ref="L2" location="Contents!A1" display="Back" xr:uid="{00000000-0004-0000-0900-000000000000}"/>
  </hyperlinks>
  <pageMargins left="0.25" right="0.25" top="0.75" bottom="0.75" header="0.3" footer="0.3"/>
  <pageSetup scale="78" orientation="landscape"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pageSetUpPr fitToPage="1"/>
  </sheetPr>
  <dimension ref="B1:BQ53"/>
  <sheetViews>
    <sheetView showGridLines="0" zoomScale="80" zoomScaleNormal="80" zoomScaleSheetLayoutView="90" workbookViewId="0">
      <pane xSplit="2" ySplit="4" topLeftCell="AL5" activePane="bottomRight" state="frozen"/>
      <selection activeCell="B22" sqref="B22"/>
      <selection pane="topRight" activeCell="B22" sqref="B22"/>
      <selection pane="bottomLeft" activeCell="B22" sqref="B22"/>
      <selection pane="bottomRight" activeCell="AL5" sqref="AL5"/>
    </sheetView>
  </sheetViews>
  <sheetFormatPr defaultColWidth="13.7109375" defaultRowHeight="12.75" zeroHeight="1" outlineLevelRow="1" outlineLevelCol="1"/>
  <cols>
    <col min="1" max="1" width="2.42578125" style="4" customWidth="1"/>
    <col min="2" max="2" width="44.42578125" style="4" customWidth="1"/>
    <col min="3" max="9" width="10.42578125" style="4" hidden="1" customWidth="1" outlineLevel="1"/>
    <col min="10" max="11" width="1.42578125" style="4" hidden="1" customWidth="1" outlineLevel="1"/>
    <col min="12" max="12" width="11.42578125" style="4" hidden="1" customWidth="1" outlineLevel="1"/>
    <col min="13" max="13" width="1.42578125" style="4" hidden="1" customWidth="1" outlineLevel="1"/>
    <col min="14" max="14" width="11.42578125" style="4" hidden="1" customWidth="1" outlineLevel="1"/>
    <col min="15" max="16" width="1.42578125" style="4" hidden="1" customWidth="1" outlineLevel="1"/>
    <col min="17" max="17" width="11.42578125" style="4" hidden="1" customWidth="1" outlineLevel="1"/>
    <col min="18" max="18" width="1.42578125" style="4" hidden="1" customWidth="1" outlineLevel="1"/>
    <col min="19" max="19" width="11.42578125" style="4" hidden="1" customWidth="1" outlineLevel="1"/>
    <col min="20" max="20" width="1.42578125" style="4" hidden="1" customWidth="1" outlineLevel="1"/>
    <col min="21" max="21" width="5.42578125" style="5" hidden="1" customWidth="1" outlineLevel="1"/>
    <col min="22" max="22" width="10.42578125" style="4" hidden="1" customWidth="1" outlineLevel="1" collapsed="1"/>
    <col min="23" max="25" width="10.42578125" style="4" hidden="1" customWidth="1" outlineLevel="1"/>
    <col min="26" max="26" width="10.42578125" style="4" hidden="1" customWidth="1" outlineLevel="1" collapsed="1"/>
    <col min="27" max="29" width="10.42578125" style="4" hidden="1" customWidth="1" outlineLevel="1"/>
    <col min="30" max="30" width="10.42578125" style="4" hidden="1" customWidth="1" outlineLevel="1" collapsed="1"/>
    <col min="31" max="33" width="10.42578125" style="4" hidden="1" customWidth="1" outlineLevel="1"/>
    <col min="34" max="34" width="10.42578125" style="4" hidden="1" customWidth="1" outlineLevel="1" collapsed="1"/>
    <col min="35" max="37" width="10.42578125" style="4" hidden="1" customWidth="1" outlineLevel="1"/>
    <col min="38" max="38" width="10.42578125" style="4" customWidth="1" collapsed="1"/>
    <col min="39" max="48" width="10.42578125" style="4" customWidth="1"/>
    <col min="49" max="49" width="1.42578125" style="4" customWidth="1"/>
    <col min="50" max="50" width="6.5703125" style="4" hidden="1" customWidth="1"/>
    <col min="51" max="51" width="1.42578125" style="4" customWidth="1"/>
    <col min="52" max="52" width="11.140625" style="4" customWidth="1"/>
    <col min="53" max="53" width="1.42578125" style="4" customWidth="1"/>
    <col min="54" max="54" width="11.140625" style="4" customWidth="1"/>
    <col min="55" max="55" width="1.42578125" style="4" customWidth="1"/>
    <col min="56" max="56" width="11.140625" style="4" customWidth="1"/>
    <col min="57" max="57" width="1.42578125" style="4" customWidth="1"/>
    <col min="58" max="58" width="11.140625" style="4" customWidth="1"/>
    <col min="59" max="59" width="1.42578125" style="4" customWidth="1"/>
    <col min="60" max="62" width="13.28515625" style="4" hidden="1" customWidth="1"/>
    <col min="63" max="63" width="12.28515625" style="4" bestFit="1" customWidth="1"/>
    <col min="64" max="64" width="11.140625" style="4" customWidth="1"/>
    <col min="65" max="16384" width="13.7109375" style="4"/>
  </cols>
  <sheetData>
    <row r="1" spans="2:67"/>
    <row r="2" spans="2:67" ht="23.25">
      <c r="B2" s="6" t="s">
        <v>274</v>
      </c>
      <c r="BL2" s="153" t="s">
        <v>14</v>
      </c>
    </row>
    <row r="3" spans="2:67" ht="15" customHeight="1">
      <c r="B3" s="8"/>
      <c r="C3" s="303" t="s">
        <v>20</v>
      </c>
      <c r="D3" s="304"/>
      <c r="E3" s="304"/>
      <c r="F3" s="304"/>
      <c r="G3" s="304"/>
      <c r="H3" s="304"/>
      <c r="I3" s="304"/>
      <c r="J3" s="304"/>
      <c r="K3" s="304"/>
      <c r="L3" s="304"/>
      <c r="M3" s="304"/>
      <c r="N3" s="304"/>
      <c r="O3" s="304"/>
      <c r="P3" s="304"/>
      <c r="Q3" s="304"/>
      <c r="R3" s="304"/>
      <c r="S3" s="305"/>
      <c r="V3" s="9" t="s">
        <v>221</v>
      </c>
      <c r="W3" s="9" t="s">
        <v>221</v>
      </c>
      <c r="X3" s="9" t="s">
        <v>221</v>
      </c>
      <c r="Y3" s="9" t="s">
        <v>221</v>
      </c>
      <c r="Z3" s="9" t="s">
        <v>221</v>
      </c>
      <c r="AA3" s="9" t="s">
        <v>221</v>
      </c>
      <c r="AB3" s="9" t="s">
        <v>221</v>
      </c>
      <c r="AX3" s="9" t="s">
        <v>221</v>
      </c>
    </row>
    <row r="4" spans="2:67" s="152" customFormat="1" ht="15" customHeight="1" thickBot="1">
      <c r="B4" s="148"/>
      <c r="C4" s="149" t="s">
        <v>226</v>
      </c>
      <c r="D4" s="149" t="s">
        <v>227</v>
      </c>
      <c r="E4" s="149" t="s">
        <v>228</v>
      </c>
      <c r="F4" s="149" t="s">
        <v>229</v>
      </c>
      <c r="G4" s="149" t="s">
        <v>230</v>
      </c>
      <c r="H4" s="149" t="s">
        <v>231</v>
      </c>
      <c r="I4" s="149" t="s">
        <v>232</v>
      </c>
      <c r="J4" s="150"/>
      <c r="K4" s="151" t="s">
        <v>19</v>
      </c>
      <c r="L4" s="149" t="s">
        <v>275</v>
      </c>
      <c r="M4" s="150"/>
      <c r="N4" s="149" t="s">
        <v>276</v>
      </c>
      <c r="O4" s="151"/>
      <c r="P4" s="150"/>
      <c r="Q4" s="149" t="s">
        <v>101</v>
      </c>
      <c r="R4" s="150"/>
      <c r="S4" s="149" t="s">
        <v>233</v>
      </c>
      <c r="T4" s="150"/>
      <c r="U4" s="150"/>
      <c r="V4" s="149" t="s">
        <v>226</v>
      </c>
      <c r="W4" s="149" t="s">
        <v>227</v>
      </c>
      <c r="X4" s="149" t="s">
        <v>228</v>
      </c>
      <c r="Y4" s="149" t="s">
        <v>229</v>
      </c>
      <c r="Z4" s="149" t="s">
        <v>230</v>
      </c>
      <c r="AA4" s="149" t="s">
        <v>231</v>
      </c>
      <c r="AB4" s="149" t="s">
        <v>232</v>
      </c>
      <c r="AC4" s="149" t="s">
        <v>234</v>
      </c>
      <c r="AD4" s="149" t="s">
        <v>235</v>
      </c>
      <c r="AE4" s="149" t="s">
        <v>236</v>
      </c>
      <c r="AF4" s="149" t="s">
        <v>237</v>
      </c>
      <c r="AG4" s="149" t="s">
        <v>238</v>
      </c>
      <c r="AH4" s="149" t="s">
        <v>239</v>
      </c>
      <c r="AI4" s="149" t="s">
        <v>240</v>
      </c>
      <c r="AJ4" s="149" t="s">
        <v>241</v>
      </c>
      <c r="AK4" s="149" t="s">
        <v>242</v>
      </c>
      <c r="AL4" s="149" t="s">
        <v>243</v>
      </c>
      <c r="AM4" s="149" t="s">
        <v>244</v>
      </c>
      <c r="AN4" s="149" t="s">
        <v>330</v>
      </c>
      <c r="AO4" s="149" t="s">
        <v>335</v>
      </c>
      <c r="AP4" s="149" t="s">
        <v>341</v>
      </c>
      <c r="AQ4" s="149" t="s">
        <v>357</v>
      </c>
      <c r="AR4" s="149" t="s">
        <v>355</v>
      </c>
      <c r="AS4" s="149" t="s">
        <v>378</v>
      </c>
      <c r="AT4" s="149" t="s">
        <v>387</v>
      </c>
      <c r="AU4" s="149" t="s">
        <v>397</v>
      </c>
      <c r="AV4" s="149" t="s">
        <v>398</v>
      </c>
      <c r="AW4" s="150"/>
      <c r="AX4" s="149" t="s">
        <v>101</v>
      </c>
      <c r="AY4" s="150"/>
      <c r="AZ4" s="149" t="s">
        <v>102</v>
      </c>
      <c r="BA4" s="150"/>
      <c r="BB4" s="149" t="s">
        <v>103</v>
      </c>
      <c r="BC4" s="150"/>
      <c r="BD4" s="149" t="s">
        <v>104</v>
      </c>
      <c r="BE4" s="150"/>
      <c r="BF4" s="149" t="s">
        <v>332</v>
      </c>
      <c r="BG4" s="150"/>
      <c r="BH4" s="149" t="s">
        <v>342</v>
      </c>
      <c r="BI4" s="149" t="s">
        <v>358</v>
      </c>
      <c r="BJ4" s="149" t="s">
        <v>356</v>
      </c>
      <c r="BK4" s="149" t="s">
        <v>362</v>
      </c>
      <c r="BL4" s="149" t="s">
        <v>368</v>
      </c>
      <c r="BM4" s="149" t="s">
        <v>388</v>
      </c>
      <c r="BN4" s="149" t="s">
        <v>396</v>
      </c>
      <c r="BO4" s="149" t="s">
        <v>408</v>
      </c>
    </row>
    <row r="5" spans="2:67" ht="15" customHeight="1">
      <c r="B5" s="8"/>
      <c r="K5" s="10"/>
      <c r="O5" s="10"/>
    </row>
    <row r="6" spans="2:67" ht="15" customHeight="1">
      <c r="B6" s="11" t="s">
        <v>277</v>
      </c>
      <c r="K6" s="10"/>
      <c r="O6" s="10"/>
    </row>
    <row r="7" spans="2:67" ht="15" customHeight="1">
      <c r="B7" s="12" t="s">
        <v>220</v>
      </c>
      <c r="K7" s="10"/>
      <c r="O7" s="10"/>
      <c r="R7" s="13"/>
      <c r="AY7" s="13"/>
      <c r="BA7" s="13"/>
      <c r="BC7" s="13"/>
      <c r="BE7" s="13"/>
      <c r="BG7" s="13"/>
    </row>
    <row r="8" spans="2:67" s="91" customFormat="1" ht="15" customHeight="1">
      <c r="B8" s="128" t="s">
        <v>278</v>
      </c>
      <c r="C8" s="129">
        <v>393.16705134368351</v>
      </c>
      <c r="D8" s="129">
        <v>410.38168223752746</v>
      </c>
      <c r="E8" s="129">
        <v>383.0300055909205</v>
      </c>
      <c r="F8" s="129">
        <v>399.64334425733591</v>
      </c>
      <c r="G8" s="129">
        <v>403.76469007781719</v>
      </c>
      <c r="H8" s="129">
        <v>390.15971691157779</v>
      </c>
      <c r="I8" s="129">
        <v>372.91669093397007</v>
      </c>
      <c r="K8" s="130"/>
      <c r="L8" s="129">
        <f>SUM(C8:E8)</f>
        <v>1186.5787391721315</v>
      </c>
      <c r="M8" s="129"/>
      <c r="N8" s="129">
        <f>SUM(G8:I8)</f>
        <v>1166.8410979233652</v>
      </c>
      <c r="O8" s="130"/>
      <c r="Q8" s="129">
        <f>SUM(C8:F8)</f>
        <v>1586.2220834294674</v>
      </c>
      <c r="R8" s="129"/>
      <c r="S8" s="129">
        <f>SUM(F8:I8)</f>
        <v>1566.4844421807011</v>
      </c>
      <c r="U8" s="83"/>
      <c r="V8" s="129">
        <v>393.16705134368351</v>
      </c>
      <c r="W8" s="129">
        <v>410.38168223752746</v>
      </c>
      <c r="X8" s="129">
        <v>383.03000559092044</v>
      </c>
      <c r="Y8" s="129">
        <v>399.64334425733591</v>
      </c>
      <c r="Z8" s="129">
        <v>404.35735676781724</v>
      </c>
      <c r="AA8" s="129">
        <v>390.84866422157785</v>
      </c>
      <c r="AB8" s="129">
        <v>373.54564927397007</v>
      </c>
      <c r="AC8" s="129">
        <v>393.58531274976764</v>
      </c>
      <c r="AD8" s="129">
        <v>365.45068415521746</v>
      </c>
      <c r="AE8" s="129">
        <v>307.72238142275376</v>
      </c>
      <c r="AF8" s="129">
        <v>305.36299623753501</v>
      </c>
      <c r="AG8" s="129">
        <v>314.10861611949468</v>
      </c>
      <c r="AH8" s="129">
        <v>300.0555049442018</v>
      </c>
      <c r="AI8" s="129">
        <v>293.00887247759891</v>
      </c>
      <c r="AJ8" s="129">
        <v>279.22879626982632</v>
      </c>
      <c r="AK8" s="129">
        <v>294.31315256571168</v>
      </c>
      <c r="AL8" s="129">
        <v>279.39778957140936</v>
      </c>
      <c r="AM8" s="129">
        <v>266.76955282809666</v>
      </c>
      <c r="AN8" s="129">
        <v>264.03814653455015</v>
      </c>
      <c r="AO8" s="129">
        <v>266.95180683583476</v>
      </c>
      <c r="AP8" s="129">
        <v>273.6200506406762</v>
      </c>
      <c r="AQ8" s="129">
        <f>'6. PF Income Statement'!AV13</f>
        <v>272.93799999999999</v>
      </c>
      <c r="AR8" s="129">
        <f>'6. PF Income Statement'!AW13</f>
        <v>253.12</v>
      </c>
      <c r="AS8" s="129">
        <f>'6. PF Income Statement'!AX13</f>
        <v>264.39999999999998</v>
      </c>
      <c r="AT8" s="129">
        <f>'6. PF Income Statement'!AY13</f>
        <v>258.80899999999997</v>
      </c>
      <c r="AU8" s="129">
        <f>'6. PF Income Statement'!AZ13</f>
        <v>245.70000000000002</v>
      </c>
      <c r="AV8" s="129">
        <f>'6. PF Income Statement'!BA13</f>
        <v>269.16755373453447</v>
      </c>
      <c r="AX8" s="129">
        <v>1586.2220834294674</v>
      </c>
      <c r="AY8" s="129"/>
      <c r="AZ8" s="129">
        <v>1562.3369830131328</v>
      </c>
      <c r="BA8" s="129"/>
      <c r="BB8" s="129">
        <v>1292.5617081650009</v>
      </c>
      <c r="BC8" s="129"/>
      <c r="BD8" s="129">
        <v>1166.6063262573389</v>
      </c>
      <c r="BE8" s="129"/>
      <c r="BF8" s="129">
        <v>1077.1572957698909</v>
      </c>
      <c r="BG8" s="129"/>
      <c r="BH8" s="129">
        <v>1071.3795568391579</v>
      </c>
      <c r="BI8" s="129">
        <f>AQ8+AP8+AO8+AN8</f>
        <v>1077.548004011061</v>
      </c>
      <c r="BJ8" s="129">
        <f>AR8+AQ8+AP8+AO8</f>
        <v>1066.629857476511</v>
      </c>
      <c r="BK8" s="129">
        <f>AS8+AR8+AQ8+AP8</f>
        <v>1064.0780506406761</v>
      </c>
      <c r="BL8" s="129">
        <f>SUM(AP8:AS8)</f>
        <v>1064.0780506406761</v>
      </c>
      <c r="BM8" s="129">
        <f>AT8+AS8+AR8+AQ8</f>
        <v>1049.2669999999998</v>
      </c>
      <c r="BN8" s="129">
        <f>AU8+AT8+AS8+AR8</f>
        <v>1022.029</v>
      </c>
      <c r="BO8" s="129">
        <f>AV8+AU8+AT8+AS8</f>
        <v>1038.0765537345344</v>
      </c>
    </row>
    <row r="9" spans="2:67" s="91" customFormat="1" ht="4.5" customHeight="1">
      <c r="B9" s="131"/>
      <c r="C9" s="129"/>
      <c r="D9" s="129"/>
      <c r="E9" s="129"/>
      <c r="F9" s="129"/>
      <c r="G9" s="129"/>
      <c r="H9" s="129"/>
      <c r="I9" s="129"/>
      <c r="K9" s="130"/>
      <c r="L9" s="129" t="s">
        <v>19</v>
      </c>
      <c r="M9" s="129"/>
      <c r="N9" s="129"/>
      <c r="O9" s="130"/>
      <c r="Q9" s="129"/>
      <c r="R9" s="132"/>
      <c r="S9" s="129"/>
      <c r="U9" s="83"/>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X9" s="129"/>
      <c r="AY9" s="132"/>
      <c r="AZ9" s="129"/>
      <c r="BA9" s="132"/>
      <c r="BB9" s="129"/>
      <c r="BC9" s="132"/>
      <c r="BD9" s="129"/>
      <c r="BE9" s="132"/>
      <c r="BF9" s="129"/>
      <c r="BG9" s="132"/>
      <c r="BH9" s="129"/>
      <c r="BI9" s="129"/>
      <c r="BJ9" s="129"/>
      <c r="BK9" s="129"/>
      <c r="BL9" s="129"/>
      <c r="BM9" s="129"/>
      <c r="BN9" s="129"/>
      <c r="BO9" s="129"/>
    </row>
    <row r="10" spans="2:67" s="91" customFormat="1" ht="15" customHeight="1">
      <c r="B10" s="133" t="s">
        <v>279</v>
      </c>
      <c r="C10" s="132">
        <v>307.84097557363856</v>
      </c>
      <c r="D10" s="132">
        <v>319.4456154511804</v>
      </c>
      <c r="E10" s="132">
        <v>302.01130481371024</v>
      </c>
      <c r="F10" s="132">
        <v>318.80656443495241</v>
      </c>
      <c r="G10" s="132">
        <v>326.48454047660698</v>
      </c>
      <c r="H10" s="132">
        <v>323.71836593971943</v>
      </c>
      <c r="I10" s="132">
        <v>309.27137346769598</v>
      </c>
      <c r="K10" s="130"/>
      <c r="L10" s="132">
        <f>SUM(C10:E10)</f>
        <v>929.29789583852926</v>
      </c>
      <c r="M10" s="132"/>
      <c r="N10" s="129">
        <f>SUM(G10:I10)</f>
        <v>959.47427988402239</v>
      </c>
      <c r="O10" s="130"/>
      <c r="Q10" s="129">
        <f>SUM(C10:F10)</f>
        <v>1248.1044602734817</v>
      </c>
      <c r="R10" s="129"/>
      <c r="S10" s="129">
        <f>SUM(F10:I10)</f>
        <v>1278.2808443189747</v>
      </c>
      <c r="U10" s="83"/>
      <c r="V10" s="132">
        <v>307.84097557363856</v>
      </c>
      <c r="W10" s="132">
        <v>319.4456154511804</v>
      </c>
      <c r="X10" s="132">
        <v>302.01130481371024</v>
      </c>
      <c r="Y10" s="132">
        <v>318.80656443495241</v>
      </c>
      <c r="Z10" s="132">
        <v>327.07720716660697</v>
      </c>
      <c r="AA10" s="132">
        <v>324.40731324971944</v>
      </c>
      <c r="AB10" s="132">
        <v>309.90033180769603</v>
      </c>
      <c r="AC10" s="132">
        <v>323.52430008397891</v>
      </c>
      <c r="AD10" s="132">
        <v>295.70650159217115</v>
      </c>
      <c r="AE10" s="132">
        <v>252.50342086557038</v>
      </c>
      <c r="AF10" s="132">
        <v>254.37352173684116</v>
      </c>
      <c r="AG10" s="132">
        <v>260.01775769021776</v>
      </c>
      <c r="AH10" s="132">
        <v>240.72465268165851</v>
      </c>
      <c r="AI10" s="132">
        <v>240.18456427399371</v>
      </c>
      <c r="AJ10" s="132">
        <v>229.10005340220812</v>
      </c>
      <c r="AK10" s="132">
        <v>233.62421185459587</v>
      </c>
      <c r="AL10" s="132">
        <v>222.44784637156047</v>
      </c>
      <c r="AM10" s="132">
        <v>216.32059086505495</v>
      </c>
      <c r="AN10" s="132">
        <v>210.53164815880027</v>
      </c>
      <c r="AO10" s="132">
        <v>214.17862423059435</v>
      </c>
      <c r="AP10" s="132">
        <v>215.81587419034699</v>
      </c>
      <c r="AQ10" s="132">
        <v>218.25916905361794</v>
      </c>
      <c r="AR10" s="132">
        <v>203.91311400227787</v>
      </c>
      <c r="AS10" s="132">
        <v>207.8</v>
      </c>
      <c r="AT10" s="132">
        <v>194.24</v>
      </c>
      <c r="AU10" s="132">
        <v>191.3</v>
      </c>
      <c r="AV10" s="132">
        <v>191.18143332329493</v>
      </c>
      <c r="AX10" s="132">
        <v>1248.1044602734817</v>
      </c>
      <c r="AY10" s="129"/>
      <c r="AZ10" s="132">
        <v>1284.9091523080015</v>
      </c>
      <c r="BA10" s="129"/>
      <c r="BB10" s="132">
        <v>1062.5182321148004</v>
      </c>
      <c r="BC10" s="129"/>
      <c r="BD10" s="132">
        <v>943.63348221245622</v>
      </c>
      <c r="BE10" s="129"/>
      <c r="BF10" s="132">
        <v>863.47870962601007</v>
      </c>
      <c r="BG10" s="129"/>
      <c r="BH10" s="132">
        <v>856.84673744479653</v>
      </c>
      <c r="BI10" s="132">
        <f>AQ10+AP10+AO10+AN10</f>
        <v>858.78531563335957</v>
      </c>
      <c r="BJ10" s="132">
        <f>AR10+AQ10+AP10+AO10</f>
        <v>852.16678147683717</v>
      </c>
      <c r="BK10" s="132">
        <f>AS10+AR10+AQ10+AP10</f>
        <v>845.7881572462428</v>
      </c>
      <c r="BL10" s="132">
        <f>SUM(AP10:AS10)</f>
        <v>845.78815724624292</v>
      </c>
      <c r="BM10" s="132">
        <f>AT10+AS10+AR10+AQ10</f>
        <v>824.2122830558958</v>
      </c>
      <c r="BN10" s="132">
        <f>AU10+AT10+AS10+AR10</f>
        <v>797.25311400227793</v>
      </c>
      <c r="BO10" s="132">
        <f>AV10+AU10+AT10+AS10</f>
        <v>784.52143332329501</v>
      </c>
    </row>
    <row r="11" spans="2:67" s="91" customFormat="1" ht="4.5" customHeight="1">
      <c r="B11" s="131"/>
      <c r="C11" s="129"/>
      <c r="D11" s="129"/>
      <c r="E11" s="129"/>
      <c r="F11" s="129"/>
      <c r="G11" s="129"/>
      <c r="H11" s="129"/>
      <c r="I11" s="129"/>
      <c r="K11" s="130"/>
      <c r="L11" s="129"/>
      <c r="M11" s="129"/>
      <c r="N11" s="129"/>
      <c r="O11" s="130"/>
      <c r="Q11" s="129"/>
      <c r="R11" s="132"/>
      <c r="S11" s="129"/>
      <c r="U11" s="83"/>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X11" s="129"/>
      <c r="AY11" s="132"/>
      <c r="AZ11" s="129"/>
      <c r="BA11" s="132"/>
      <c r="BB11" s="129"/>
      <c r="BC11" s="132"/>
      <c r="BD11" s="129"/>
      <c r="BE11" s="132"/>
      <c r="BF11" s="129"/>
      <c r="BG11" s="132"/>
      <c r="BH11" s="129"/>
      <c r="BI11" s="129"/>
      <c r="BJ11" s="129"/>
      <c r="BK11" s="129"/>
      <c r="BL11" s="129"/>
      <c r="BM11" s="129"/>
      <c r="BN11" s="129"/>
      <c r="BO11" s="129"/>
    </row>
    <row r="12" spans="2:67" s="91" customFormat="1" ht="15" customHeight="1">
      <c r="B12" s="133" t="s">
        <v>250</v>
      </c>
      <c r="C12" s="132">
        <v>99.374776309275774</v>
      </c>
      <c r="D12" s="132">
        <v>96.428110372286369</v>
      </c>
      <c r="E12" s="132">
        <v>87.094036894476744</v>
      </c>
      <c r="F12" s="132">
        <v>93.450945586326554</v>
      </c>
      <c r="G12" s="132">
        <v>96.883051456754401</v>
      </c>
      <c r="H12" s="132">
        <v>92.153609872692471</v>
      </c>
      <c r="I12" s="132">
        <v>81.694758531899765</v>
      </c>
      <c r="K12" s="130"/>
      <c r="L12" s="132">
        <f>SUM(C12:E12)</f>
        <v>282.89692357603889</v>
      </c>
      <c r="M12" s="132"/>
      <c r="N12" s="129">
        <f>SUM(G12:I12)</f>
        <v>270.73141986134664</v>
      </c>
      <c r="O12" s="130"/>
      <c r="Q12" s="129">
        <f>SUM(C12:F12)</f>
        <v>376.34786916236544</v>
      </c>
      <c r="R12" s="129"/>
      <c r="S12" s="129">
        <f>SUM(F12:I12)</f>
        <v>364.18236544767319</v>
      </c>
      <c r="U12" s="83"/>
      <c r="V12" s="132">
        <v>97.690617939275839</v>
      </c>
      <c r="W12" s="132">
        <v>94.784606852286331</v>
      </c>
      <c r="X12" s="132">
        <v>85.354229324476833</v>
      </c>
      <c r="Y12" s="132">
        <v>92.252816836326588</v>
      </c>
      <c r="Z12" s="132">
        <v>93.114194106754383</v>
      </c>
      <c r="AA12" s="132">
        <v>85.596390312692449</v>
      </c>
      <c r="AB12" s="132">
        <v>76.87862698189987</v>
      </c>
      <c r="AC12" s="132">
        <v>80.397345325892303</v>
      </c>
      <c r="AD12" s="132">
        <v>72.912160497721459</v>
      </c>
      <c r="AE12" s="132">
        <v>65.934659738783353</v>
      </c>
      <c r="AF12" s="132">
        <v>70.982478282547845</v>
      </c>
      <c r="AG12" s="132">
        <v>59.11207230893551</v>
      </c>
      <c r="AH12" s="132">
        <v>67.468784759292745</v>
      </c>
      <c r="AI12" s="132">
        <v>83.929275508360831</v>
      </c>
      <c r="AJ12" s="132">
        <v>67.497590108530133</v>
      </c>
      <c r="AK12" s="132">
        <v>58.61610793942809</v>
      </c>
      <c r="AL12" s="132">
        <v>55.894264129883858</v>
      </c>
      <c r="AM12" s="132">
        <v>49.492586280161319</v>
      </c>
      <c r="AN12" s="132">
        <v>46.195680334709614</v>
      </c>
      <c r="AO12" s="132">
        <v>48.100812935486971</v>
      </c>
      <c r="AP12" s="132">
        <v>57.153306676730097</v>
      </c>
      <c r="AQ12" s="132">
        <v>60.9</v>
      </c>
      <c r="AR12" s="132">
        <v>54.7</v>
      </c>
      <c r="AS12" s="132">
        <f>'6. PF Income Statement'!AX17</f>
        <v>57.953557167948389</v>
      </c>
      <c r="AT12" s="132">
        <f>'6. PF Income Statement'!AY17</f>
        <v>56.82099999999997</v>
      </c>
      <c r="AU12" s="132">
        <f>'6. PF Income Statement'!AZ17</f>
        <v>57.736000000000018</v>
      </c>
      <c r="AV12" s="132">
        <f>'6. PF Income Statement'!BA17</f>
        <v>54.260553734534454</v>
      </c>
      <c r="AX12" s="132">
        <v>370.0822709523656</v>
      </c>
      <c r="AY12" s="129"/>
      <c r="AZ12" s="132">
        <v>335.98655672723896</v>
      </c>
      <c r="BA12" s="129"/>
      <c r="BB12" s="132">
        <v>269.01724651798827</v>
      </c>
      <c r="BC12" s="129"/>
      <c r="BD12" s="132">
        <v>277.51175831561181</v>
      </c>
      <c r="BE12" s="129"/>
      <c r="BF12" s="132">
        <v>199.68334368024176</v>
      </c>
      <c r="BG12" s="129"/>
      <c r="BH12" s="132">
        <v>200.94283533708796</v>
      </c>
      <c r="BI12" s="132">
        <f>AQ12+AP12+AO12+AN12</f>
        <v>212.34979994692668</v>
      </c>
      <c r="BJ12" s="132">
        <f>AR12+AQ12+AP12+AO12</f>
        <v>220.85411961221706</v>
      </c>
      <c r="BK12" s="132">
        <f>AS12+AR12+AQ12+AP12</f>
        <v>230.70686384467848</v>
      </c>
      <c r="BL12" s="132">
        <f>SUM(AP12:AS12)</f>
        <v>230.70686384467851</v>
      </c>
      <c r="BM12" s="132">
        <f>AT12+AS12+AR12+AQ12</f>
        <v>230.37455716794838</v>
      </c>
      <c r="BN12" s="132">
        <f>AU12+AT12+AS12+AR12</f>
        <v>227.21055716794837</v>
      </c>
      <c r="BO12" s="132">
        <f>AV12+AU12+AT12+AS12</f>
        <v>226.77111090248283</v>
      </c>
    </row>
    <row r="13" spans="2:67" s="91" customFormat="1" ht="15" customHeight="1">
      <c r="B13" s="134" t="s">
        <v>280</v>
      </c>
      <c r="C13" s="135">
        <f t="shared" ref="C13:H13" si="0">C12/C10</f>
        <v>0.32281204970877686</v>
      </c>
      <c r="D13" s="135">
        <f t="shared" si="0"/>
        <v>0.30186080418130856</v>
      </c>
      <c r="E13" s="135">
        <f t="shared" si="0"/>
        <v>0.28838005566778036</v>
      </c>
      <c r="F13" s="135">
        <f t="shared" si="0"/>
        <v>0.29312741960617245</v>
      </c>
      <c r="G13" s="135">
        <f t="shared" si="0"/>
        <v>0.29674621443123489</v>
      </c>
      <c r="H13" s="135">
        <f t="shared" si="0"/>
        <v>0.28467217053064164</v>
      </c>
      <c r="I13" s="135">
        <f>I12/I10</f>
        <v>0.26415234496455248</v>
      </c>
      <c r="K13" s="130"/>
      <c r="L13" s="135">
        <f>L12/L10</f>
        <v>0.30442006254708426</v>
      </c>
      <c r="M13" s="135"/>
      <c r="N13" s="135">
        <f>N12/N10</f>
        <v>0.28216641710715956</v>
      </c>
      <c r="O13" s="130"/>
      <c r="Q13" s="135">
        <f t="shared" ref="Q13:S13" si="1">Q12/Q10</f>
        <v>0.30153555342627408</v>
      </c>
      <c r="R13" s="129"/>
      <c r="S13" s="135">
        <f t="shared" si="1"/>
        <v>0.28490011961471379</v>
      </c>
      <c r="U13" s="83"/>
      <c r="V13" s="135">
        <v>0.31734117837054249</v>
      </c>
      <c r="W13" s="135">
        <v>0.29671594245679006</v>
      </c>
      <c r="X13" s="135">
        <v>0.28261931909179994</v>
      </c>
      <c r="Y13" s="135">
        <v>0.28936925122553225</v>
      </c>
      <c r="Z13" s="135">
        <v>0.28468567074233259</v>
      </c>
      <c r="AA13" s="135">
        <v>0.26385468766175074</v>
      </c>
      <c r="AB13" s="135">
        <v>0.24807532968246623</v>
      </c>
      <c r="AC13" s="135">
        <v>0.24850481186428081</v>
      </c>
      <c r="AD13" s="135">
        <v>0.24656935206071171</v>
      </c>
      <c r="AE13" s="135">
        <v>0.26112382760107689</v>
      </c>
      <c r="AF13" s="135">
        <v>0.27904821931891893</v>
      </c>
      <c r="AG13" s="135">
        <v>0.22733859730980746</v>
      </c>
      <c r="AH13" s="135">
        <v>0.28027368201675418</v>
      </c>
      <c r="AI13" s="135">
        <v>0.3494365916563123</v>
      </c>
      <c r="AJ13" s="135">
        <v>0.29462057780506645</v>
      </c>
      <c r="AK13" s="135">
        <v>0.25089911475403864</v>
      </c>
      <c r="AL13" s="135">
        <v>0.25126907291573508</v>
      </c>
      <c r="AM13" s="135">
        <v>0.22879276578453769</v>
      </c>
      <c r="AN13" s="135">
        <v>0.21942392385521553</v>
      </c>
      <c r="AO13" s="135">
        <v>0.2245826963744966</v>
      </c>
      <c r="AP13" s="135">
        <v>0.26482438741425279</v>
      </c>
      <c r="AQ13" s="135">
        <f t="shared" ref="AQ13:AV13" si="2">AQ12/AQ10</f>
        <v>0.27902607832727155</v>
      </c>
      <c r="AR13" s="135">
        <f t="shared" si="2"/>
        <v>0.26825150637142919</v>
      </c>
      <c r="AS13" s="135">
        <f t="shared" si="2"/>
        <v>0.27889103545692195</v>
      </c>
      <c r="AT13" s="135">
        <f t="shared" si="2"/>
        <v>0.29252985996705089</v>
      </c>
      <c r="AU13" s="135">
        <f t="shared" si="2"/>
        <v>0.30180867746994255</v>
      </c>
      <c r="AV13" s="135">
        <f t="shared" si="2"/>
        <v>0.28381706733403256</v>
      </c>
      <c r="AX13" s="135">
        <v>0.29651546223244329</v>
      </c>
      <c r="AY13" s="129"/>
      <c r="AZ13" s="135">
        <v>0.26148662426734798</v>
      </c>
      <c r="BA13" s="129"/>
      <c r="BB13" s="135">
        <v>0.25318835798473349</v>
      </c>
      <c r="BC13" s="129"/>
      <c r="BD13" s="135">
        <v>0.2940885031600976</v>
      </c>
      <c r="BE13" s="129"/>
      <c r="BF13" s="135">
        <v>0.23125450744087092</v>
      </c>
      <c r="BG13" s="129"/>
      <c r="BH13" s="135">
        <v>0.23451432625666496</v>
      </c>
      <c r="BI13" s="135">
        <f t="shared" ref="BI13:BO13" si="3">BI12/BI10</f>
        <v>0.24726761867174843</v>
      </c>
      <c r="BJ13" s="135">
        <f t="shared" si="3"/>
        <v>0.25916771741497424</v>
      </c>
      <c r="BK13" s="135">
        <f t="shared" si="3"/>
        <v>0.27277145212794751</v>
      </c>
      <c r="BL13" s="135">
        <f t="shared" si="3"/>
        <v>0.27277145212794751</v>
      </c>
      <c r="BM13" s="135">
        <f t="shared" si="3"/>
        <v>0.27950876479758191</v>
      </c>
      <c r="BN13" s="135">
        <f t="shared" si="3"/>
        <v>0.28499174625650842</v>
      </c>
      <c r="BO13" s="135">
        <f t="shared" si="3"/>
        <v>0.28905661626332174</v>
      </c>
    </row>
    <row r="14" spans="2:67" s="91" customFormat="1" ht="6" customHeight="1">
      <c r="B14" s="134"/>
      <c r="K14" s="130"/>
      <c r="O14" s="130"/>
      <c r="U14" s="83"/>
    </row>
    <row r="15" spans="2:67" s="91" customFormat="1" ht="15" customHeight="1">
      <c r="B15" s="136" t="s">
        <v>281</v>
      </c>
      <c r="K15" s="130"/>
      <c r="O15" s="130"/>
      <c r="U15" s="83"/>
      <c r="AP15" s="264"/>
    </row>
    <row r="16" spans="2:67" ht="15" customHeight="1">
      <c r="B16" s="8"/>
    </row>
    <row r="17" spans="2:69" ht="15" customHeight="1">
      <c r="B17" s="8"/>
    </row>
    <row r="18" spans="2:69" ht="18">
      <c r="B18" s="11" t="s">
        <v>282</v>
      </c>
      <c r="C18" s="14"/>
      <c r="D18" s="14"/>
      <c r="E18" s="14"/>
      <c r="F18" s="14"/>
      <c r="G18" s="14"/>
      <c r="H18" s="14"/>
      <c r="I18" s="14"/>
      <c r="J18" s="14"/>
      <c r="K18" s="14"/>
      <c r="L18" s="14"/>
      <c r="M18" s="14"/>
      <c r="N18" s="14"/>
      <c r="O18" s="14"/>
      <c r="P18" s="14"/>
      <c r="Q18" s="14"/>
      <c r="R18" s="14"/>
      <c r="S18" s="14"/>
      <c r="T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row>
    <row r="19" spans="2:69" ht="13.5">
      <c r="B19" s="15" t="s">
        <v>220</v>
      </c>
      <c r="C19" s="16"/>
      <c r="D19" s="16"/>
      <c r="E19" s="16"/>
      <c r="F19" s="16"/>
      <c r="G19" s="16"/>
      <c r="H19" s="16"/>
      <c r="I19" s="16"/>
      <c r="J19" s="16"/>
      <c r="L19" s="16"/>
      <c r="N19" s="16"/>
      <c r="Q19" s="16"/>
      <c r="S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X19" s="16"/>
      <c r="AZ19" s="16"/>
      <c r="BB19" s="16"/>
      <c r="BD19" s="16"/>
      <c r="BF19" s="16"/>
      <c r="BH19" s="16"/>
      <c r="BI19" s="16"/>
      <c r="BJ19" s="16"/>
      <c r="BK19" s="16"/>
      <c r="BL19" s="16"/>
      <c r="BM19" s="16"/>
      <c r="BN19" s="16"/>
      <c r="BO19" s="16"/>
    </row>
    <row r="20" spans="2:69" s="20" customFormat="1" ht="15" customHeight="1">
      <c r="B20" s="17"/>
      <c r="C20" s="17"/>
      <c r="D20" s="17"/>
      <c r="E20" s="17"/>
      <c r="F20" s="17"/>
      <c r="G20" s="17"/>
      <c r="H20" s="17"/>
      <c r="I20" s="17"/>
      <c r="J20" s="18"/>
      <c r="K20" s="19"/>
      <c r="L20" s="17"/>
      <c r="M20" s="17"/>
      <c r="N20" s="17"/>
      <c r="O20" s="19"/>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row>
    <row r="21" spans="2:69" s="91" customFormat="1" ht="20.25" customHeight="1">
      <c r="B21" s="100" t="s">
        <v>283</v>
      </c>
      <c r="C21" s="137">
        <v>-23.994169716129981</v>
      </c>
      <c r="D21" s="137">
        <v>-25.181646646615707</v>
      </c>
      <c r="E21" s="137">
        <v>-28.940327654351755</v>
      </c>
      <c r="F21" s="137">
        <v>-84.400833497434618</v>
      </c>
      <c r="G21" s="137">
        <v>-29.907354720144671</v>
      </c>
      <c r="H21" s="137">
        <v>-34.146124491336671</v>
      </c>
      <c r="I21" s="137">
        <v>-133.42630382297824</v>
      </c>
      <c r="J21" s="137"/>
      <c r="K21" s="138"/>
      <c r="L21" s="137">
        <f>SUM(C21:E21)</f>
        <v>-78.11614401709744</v>
      </c>
      <c r="M21" s="137"/>
      <c r="N21" s="137">
        <f>SUM(G21:I21)</f>
        <v>-197.47978303445959</v>
      </c>
      <c r="O21" s="138"/>
      <c r="P21" s="139"/>
      <c r="Q21" s="137">
        <f>SUM(C21:F21)</f>
        <v>-162.51697751453207</v>
      </c>
      <c r="R21" s="137"/>
      <c r="S21" s="137">
        <f>SUM(F21:J21)</f>
        <v>-281.88061653189419</v>
      </c>
      <c r="T21" s="139"/>
      <c r="U21" s="139"/>
      <c r="V21" s="137">
        <v>-23.977792026295482</v>
      </c>
      <c r="W21" s="137">
        <v>-30.509851666615745</v>
      </c>
      <c r="X21" s="137">
        <v>-28.805558734351727</v>
      </c>
      <c r="Y21" s="137">
        <v>-86.51342760743465</v>
      </c>
      <c r="Z21" s="137">
        <v>-32.171724570144661</v>
      </c>
      <c r="AA21" s="137">
        <v>-41.570678601336652</v>
      </c>
      <c r="AB21" s="137">
        <v>-131.28742724297817</v>
      </c>
      <c r="AC21" s="137">
        <v>-304.08574453040666</v>
      </c>
      <c r="AD21" s="137">
        <v>-12.670001660571412</v>
      </c>
      <c r="AE21" s="137">
        <v>-48.689890580244189</v>
      </c>
      <c r="AF21" s="137">
        <v>-28.316746427519931</v>
      </c>
      <c r="AG21" s="137">
        <v>-88.853790062049939</v>
      </c>
      <c r="AH21" s="137">
        <v>-39.201246742947923</v>
      </c>
      <c r="AI21" s="137">
        <v>-19.367835205832105</v>
      </c>
      <c r="AJ21" s="137">
        <v>-13.214479892515561</v>
      </c>
      <c r="AK21" s="137">
        <v>-70.605800725823713</v>
      </c>
      <c r="AL21" s="137">
        <v>-56.955702687415808</v>
      </c>
      <c r="AM21" s="137">
        <v>-79.199335170966691</v>
      </c>
      <c r="AN21" s="137">
        <v>-85.282014604149325</v>
      </c>
      <c r="AO21" s="137">
        <v>-194.14474893411267</v>
      </c>
      <c r="AP21" s="137">
        <v>-45.435302513722398</v>
      </c>
      <c r="AQ21" s="137">
        <f>'3. Income Statement'!AU23/1000</f>
        <v>-30.885999999999999</v>
      </c>
      <c r="AR21" s="137">
        <f>'3. Income Statement'!AV23/1000</f>
        <v>-23.108000000000001</v>
      </c>
      <c r="AS21" s="137">
        <f>'3. Income Statement'!AW23/1000</f>
        <v>-25.002586568986931</v>
      </c>
      <c r="AT21" s="137">
        <f>'3. Income Statement'!AY23/1000</f>
        <v>-25.573</v>
      </c>
      <c r="AU21" s="137">
        <f>'3. Income Statement'!AZ23/1000</f>
        <v>-26.905000000000001</v>
      </c>
      <c r="AV21" s="137">
        <f>'3. Income Statement'!BA23/1000</f>
        <v>-24.937000000000001</v>
      </c>
      <c r="AW21" s="139"/>
      <c r="AX21" s="137">
        <v>-169.8066300346976</v>
      </c>
      <c r="AY21" s="137"/>
      <c r="AZ21" s="137">
        <v>-509.11557494486613</v>
      </c>
      <c r="BA21" s="137"/>
      <c r="BB21" s="137">
        <v>-178.53042873038547</v>
      </c>
      <c r="BC21" s="137"/>
      <c r="BD21" s="137">
        <v>-142.38936256711929</v>
      </c>
      <c r="BE21" s="137"/>
      <c r="BF21" s="137">
        <f>SUM(AL21:AO21)</f>
        <v>-415.58180139664449</v>
      </c>
      <c r="BG21" s="137"/>
      <c r="BH21" s="137">
        <v>-404.06095211295116</v>
      </c>
      <c r="BI21" s="137">
        <f>AQ21+AP21+AO21+AN21</f>
        <v>-355.74806605198438</v>
      </c>
      <c r="BJ21" s="137">
        <f>AR21+AQ21+AP21+AO21</f>
        <v>-293.57405144783507</v>
      </c>
      <c r="BK21" s="137">
        <f>AS21+AR21+AQ21+AP21</f>
        <v>-124.43188908270932</v>
      </c>
      <c r="BL21" s="137">
        <f>SUM(AP21:AS21)</f>
        <v>-124.43188908270933</v>
      </c>
      <c r="BM21" s="137">
        <f>AT21+AS21+AR21+AQ21</f>
        <v>-104.56958656898694</v>
      </c>
      <c r="BN21" s="137">
        <f>AU21+AT21+AS21+AR21</f>
        <v>-100.58858656898694</v>
      </c>
      <c r="BO21" s="137">
        <f>AV21+AU21+AT21+AS21</f>
        <v>-102.41758656898692</v>
      </c>
      <c r="BP21" s="296">
        <f>SUM(AP21:AR21)</f>
        <v>-99.429302513722405</v>
      </c>
      <c r="BQ21" s="296">
        <f>SUM(AT21:AV21)</f>
        <v>-77.415000000000006</v>
      </c>
    </row>
    <row r="22" spans="2:69" s="91" customFormat="1" ht="3.75" customHeight="1">
      <c r="B22" s="100"/>
      <c r="C22" s="140">
        <v>0</v>
      </c>
      <c r="D22" s="140">
        <v>0</v>
      </c>
      <c r="E22" s="140">
        <v>0</v>
      </c>
      <c r="F22" s="140">
        <v>0</v>
      </c>
      <c r="G22" s="140">
        <v>0</v>
      </c>
      <c r="H22" s="140">
        <v>0</v>
      </c>
      <c r="I22" s="140">
        <v>0</v>
      </c>
      <c r="J22" s="137"/>
      <c r="K22" s="138"/>
      <c r="L22" s="140">
        <v>0</v>
      </c>
      <c r="M22" s="140"/>
      <c r="N22" s="140">
        <v>0</v>
      </c>
      <c r="O22" s="138"/>
      <c r="P22" s="140"/>
      <c r="Q22" s="140">
        <v>0</v>
      </c>
      <c r="R22" s="140"/>
      <c r="S22" s="140">
        <v>0</v>
      </c>
      <c r="T22" s="140"/>
      <c r="U22" s="140"/>
      <c r="V22" s="140">
        <v>0</v>
      </c>
      <c r="W22" s="140">
        <v>0</v>
      </c>
      <c r="X22" s="140">
        <v>0</v>
      </c>
      <c r="Y22" s="140">
        <v>0</v>
      </c>
      <c r="Z22" s="140">
        <v>0</v>
      </c>
      <c r="AA22" s="140">
        <v>0</v>
      </c>
      <c r="AB22" s="140">
        <v>0</v>
      </c>
      <c r="AC22" s="140">
        <v>0</v>
      </c>
      <c r="AD22" s="140">
        <v>0</v>
      </c>
      <c r="AE22" s="140">
        <v>0</v>
      </c>
      <c r="AF22" s="140">
        <v>0</v>
      </c>
      <c r="AG22" s="140">
        <v>0</v>
      </c>
      <c r="AH22" s="140">
        <v>0</v>
      </c>
      <c r="AI22" s="140">
        <v>0</v>
      </c>
      <c r="AJ22" s="140">
        <v>0</v>
      </c>
      <c r="AK22" s="140">
        <v>0</v>
      </c>
      <c r="AL22" s="140">
        <v>0</v>
      </c>
      <c r="AM22" s="140">
        <v>0</v>
      </c>
      <c r="AN22" s="140">
        <v>0</v>
      </c>
      <c r="AO22" s="140">
        <v>0</v>
      </c>
      <c r="AP22" s="140">
        <v>0</v>
      </c>
      <c r="AQ22" s="140"/>
      <c r="AR22" s="140"/>
      <c r="AS22" s="140"/>
      <c r="AT22" s="140"/>
      <c r="AU22" s="140"/>
      <c r="AV22" s="140"/>
      <c r="AW22" s="140"/>
      <c r="AX22" s="140">
        <v>0</v>
      </c>
      <c r="AY22" s="140"/>
      <c r="AZ22" s="140">
        <v>0</v>
      </c>
      <c r="BA22" s="140"/>
      <c r="BB22" s="140">
        <v>0</v>
      </c>
      <c r="BC22" s="140"/>
      <c r="BD22" s="140">
        <v>0</v>
      </c>
      <c r="BE22" s="140"/>
      <c r="BF22" s="140">
        <v>0</v>
      </c>
      <c r="BG22" s="140"/>
      <c r="BH22" s="140">
        <v>0</v>
      </c>
      <c r="BI22" s="140"/>
      <c r="BJ22" s="140"/>
      <c r="BK22" s="140"/>
      <c r="BL22" s="140">
        <v>0</v>
      </c>
      <c r="BM22" s="140"/>
      <c r="BN22" s="140"/>
      <c r="BO22" s="140"/>
      <c r="BP22" s="296">
        <f t="shared" ref="BP22:BP44" si="4">SUM(AP22:AR22)</f>
        <v>0</v>
      </c>
      <c r="BQ22" s="296">
        <f t="shared" ref="BQ22:BQ44" si="5">SUM(AT22:AV22)</f>
        <v>0</v>
      </c>
    </row>
    <row r="23" spans="2:69" s="142" customFormat="1" ht="20.25" customHeight="1">
      <c r="B23" s="85" t="s">
        <v>284</v>
      </c>
      <c r="C23" s="90">
        <v>4.0245614308543001</v>
      </c>
      <c r="D23" s="90">
        <v>1.6192626574316002</v>
      </c>
      <c r="E23" s="90">
        <v>-0.73276578451199992</v>
      </c>
      <c r="F23" s="90">
        <v>3.4962613393438002</v>
      </c>
      <c r="G23" s="90">
        <v>4.7202028535554001</v>
      </c>
      <c r="H23" s="90">
        <v>4.7384604220091004</v>
      </c>
      <c r="I23" s="90">
        <v>-3.7694312783821</v>
      </c>
      <c r="J23" s="137"/>
      <c r="K23" s="138"/>
      <c r="L23" s="90">
        <f>SUM(C23:E23)</f>
        <v>4.9110583037739</v>
      </c>
      <c r="M23" s="90"/>
      <c r="N23" s="90">
        <f>SUM(G23:I23)</f>
        <v>5.6892319971824001</v>
      </c>
      <c r="O23" s="138"/>
      <c r="P23" s="139"/>
      <c r="Q23" s="90">
        <f>SUM(C23:F23)</f>
        <v>8.4073196431177006</v>
      </c>
      <c r="R23" s="90"/>
      <c r="S23" s="90">
        <f>SUM(F23:J23)</f>
        <v>9.1854933365261999</v>
      </c>
      <c r="T23" s="141"/>
      <c r="U23" s="141"/>
      <c r="V23" s="90">
        <v>4.0245614308543001</v>
      </c>
      <c r="W23" s="90">
        <v>1.6192626574316002</v>
      </c>
      <c r="X23" s="90">
        <v>-0.73276578451199992</v>
      </c>
      <c r="Y23" s="90">
        <v>3.4428197793437998</v>
      </c>
      <c r="Z23" s="90">
        <v>4.7202028535554001</v>
      </c>
      <c r="AA23" s="90">
        <v>4.7384604220091004</v>
      </c>
      <c r="AB23" s="90">
        <v>-3.7694312783821</v>
      </c>
      <c r="AC23" s="90">
        <v>1.9523233556628006</v>
      </c>
      <c r="AD23" s="90">
        <v>2.4586613119499998</v>
      </c>
      <c r="AE23" s="90">
        <v>0.66140116666259996</v>
      </c>
      <c r="AF23" s="90">
        <v>0.31957418350849998</v>
      </c>
      <c r="AG23" s="90">
        <v>10.144008113469898</v>
      </c>
      <c r="AH23" s="90">
        <v>-1.7908418343099971E-2</v>
      </c>
      <c r="AI23" s="90">
        <v>2.0072242327776997</v>
      </c>
      <c r="AJ23" s="90">
        <v>1.4412132396830002</v>
      </c>
      <c r="AK23" s="90">
        <v>8.2253547152708002</v>
      </c>
      <c r="AL23" s="90">
        <v>2.5006993718013995</v>
      </c>
      <c r="AM23" s="90">
        <v>1.2963981131621001</v>
      </c>
      <c r="AN23" s="90">
        <v>1.9238426670375002</v>
      </c>
      <c r="AO23" s="90">
        <v>-1.5221469721214</v>
      </c>
      <c r="AP23" s="90">
        <v>2.6626977314349998</v>
      </c>
      <c r="AQ23" s="90">
        <v>2.5350000000000001</v>
      </c>
      <c r="AR23" s="90">
        <f>1807/1000</f>
        <v>1.8069999999999999</v>
      </c>
      <c r="AS23" s="90">
        <f>-'3. Income Statement'!AW22/1000</f>
        <v>1.8626118149941999</v>
      </c>
      <c r="AT23" s="90">
        <f>-'3. Income Statement'!AY22/1000</f>
        <v>3.1259999999999999</v>
      </c>
      <c r="AU23" s="90">
        <f>-'3. Income Statement'!AZ22/1000</f>
        <v>2.0489999999999999</v>
      </c>
      <c r="AV23" s="90">
        <f>-'3. Income Statement'!BA22/1000</f>
        <v>4.7619999999999996</v>
      </c>
      <c r="AW23" s="139"/>
      <c r="AX23" s="90">
        <v>8.3538780831176993</v>
      </c>
      <c r="AY23" s="90"/>
      <c r="AZ23" s="90">
        <v>7.6415553528452005</v>
      </c>
      <c r="BA23" s="90"/>
      <c r="BB23" s="90">
        <v>13.583644775590997</v>
      </c>
      <c r="BC23" s="90"/>
      <c r="BD23" s="90">
        <v>11.655883769388399</v>
      </c>
      <c r="BE23" s="90"/>
      <c r="BF23" s="90">
        <f t="shared" ref="BF23:BF40" si="6">SUM(AL23:AO23)</f>
        <v>4.1987931798795994</v>
      </c>
      <c r="BG23" s="90"/>
      <c r="BH23" s="90">
        <v>4.3607915395132002</v>
      </c>
      <c r="BI23" s="90">
        <f t="shared" ref="BI23:BI25" si="7">AQ23+AP23+AO23+AN23</f>
        <v>5.5993934263510994</v>
      </c>
      <c r="BJ23" s="90">
        <f t="shared" ref="BJ23:BK25" si="8">AR23+AQ23+AP23+AO23</f>
        <v>5.4825507593136003</v>
      </c>
      <c r="BK23" s="90">
        <f t="shared" si="8"/>
        <v>8.8673095464291993</v>
      </c>
      <c r="BL23" s="90">
        <f>SUM(AP23:AS23)+0.03</f>
        <v>8.8973095464291987</v>
      </c>
      <c r="BM23" s="90">
        <f t="shared" ref="BM23:BO25" si="9">AT23+AS23+AR23+AQ23</f>
        <v>9.3306118149941994</v>
      </c>
      <c r="BN23" s="90">
        <f t="shared" si="9"/>
        <v>8.8446118149942006</v>
      </c>
      <c r="BO23" s="90">
        <f t="shared" si="9"/>
        <v>11.799611814994199</v>
      </c>
      <c r="BP23" s="296">
        <f t="shared" si="4"/>
        <v>7.0046977314349999</v>
      </c>
      <c r="BQ23" s="296">
        <f t="shared" si="5"/>
        <v>9.9369999999999994</v>
      </c>
    </row>
    <row r="24" spans="2:69" s="142" customFormat="1" ht="20.25" customHeight="1">
      <c r="B24" s="85" t="s">
        <v>285</v>
      </c>
      <c r="C24" s="90">
        <v>38.017393313901799</v>
      </c>
      <c r="D24" s="90">
        <v>38.526757939818204</v>
      </c>
      <c r="E24" s="90">
        <v>38.338892534383994</v>
      </c>
      <c r="F24" s="90">
        <v>38.211970332581501</v>
      </c>
      <c r="G24" s="90">
        <v>38.899343972980901</v>
      </c>
      <c r="H24" s="90">
        <v>39.131551665963201</v>
      </c>
      <c r="I24" s="90">
        <v>39.746996512572103</v>
      </c>
      <c r="J24" s="137"/>
      <c r="K24" s="138"/>
      <c r="L24" s="90">
        <f>SUM(C24:E24)</f>
        <v>114.883043788104</v>
      </c>
      <c r="M24" s="90"/>
      <c r="N24" s="90">
        <f>SUM(G24:I24)</f>
        <v>117.7778921515162</v>
      </c>
      <c r="O24" s="138"/>
      <c r="P24" s="139"/>
      <c r="Q24" s="90">
        <f>SUM(C24:F24)</f>
        <v>153.09501412068551</v>
      </c>
      <c r="R24" s="90"/>
      <c r="S24" s="90">
        <f>SUM(F24:J24)</f>
        <v>155.9898624840977</v>
      </c>
      <c r="T24" s="141"/>
      <c r="U24" s="141"/>
      <c r="V24" s="90">
        <v>38.676746273901799</v>
      </c>
      <c r="W24" s="90">
        <v>39.2290785798182</v>
      </c>
      <c r="X24" s="90">
        <v>39.086550774384001</v>
      </c>
      <c r="Y24" s="90">
        <v>38.998989852581502</v>
      </c>
      <c r="Z24" s="90">
        <v>39.701201252980901</v>
      </c>
      <c r="AA24" s="90">
        <v>39.958344625963207</v>
      </c>
      <c r="AB24" s="90">
        <v>40.572862112572103</v>
      </c>
      <c r="AC24" s="90">
        <v>43.216858298533602</v>
      </c>
      <c r="AD24" s="90">
        <v>41.588076052196399</v>
      </c>
      <c r="AE24" s="90">
        <v>44.439529747132894</v>
      </c>
      <c r="AF24" s="90">
        <v>43.611872858780295</v>
      </c>
      <c r="AG24" s="90">
        <v>44.238633740633901</v>
      </c>
      <c r="AH24" s="90">
        <v>43.131398288374392</v>
      </c>
      <c r="AI24" s="90">
        <v>42.867125260039501</v>
      </c>
      <c r="AJ24" s="90">
        <v>41.757481009753704</v>
      </c>
      <c r="AK24" s="90">
        <v>40.292279872471397</v>
      </c>
      <c r="AL24" s="90">
        <v>39.759515191138298</v>
      </c>
      <c r="AM24" s="90">
        <v>42.270976945385407</v>
      </c>
      <c r="AN24" s="90">
        <v>40.896734075176802</v>
      </c>
      <c r="AO24" s="90">
        <v>41.942991545857204</v>
      </c>
      <c r="AP24" s="90">
        <v>44.180240255625193</v>
      </c>
      <c r="AQ24" s="90">
        <v>45.09</v>
      </c>
      <c r="AR24" s="90">
        <v>24.7</v>
      </c>
      <c r="AS24" s="90">
        <f>'3. Income Statement'!AW17/1000</f>
        <v>25.675814713159699</v>
      </c>
      <c r="AT24" s="90">
        <f>'3. Income Statement'!AY17/1000</f>
        <v>21.088000000000001</v>
      </c>
      <c r="AU24" s="90">
        <f>'3. Income Statement'!AZ17/1000</f>
        <v>23.129000000000001</v>
      </c>
      <c r="AV24" s="90">
        <f>'3. Income Statement'!BA17/1000</f>
        <v>23.446000000000002</v>
      </c>
      <c r="AW24" s="139"/>
      <c r="AX24" s="90">
        <v>155.99136548068549</v>
      </c>
      <c r="AY24" s="90"/>
      <c r="AZ24" s="90">
        <v>163.44926629004979</v>
      </c>
      <c r="BA24" s="90"/>
      <c r="BB24" s="90">
        <v>173.8781123987435</v>
      </c>
      <c r="BC24" s="90"/>
      <c r="BD24" s="90">
        <v>168.048284430639</v>
      </c>
      <c r="BE24" s="90"/>
      <c r="BF24" s="90">
        <f t="shared" si="6"/>
        <v>164.87021775755773</v>
      </c>
      <c r="BG24" s="90"/>
      <c r="BH24" s="90">
        <v>169.2909428220446</v>
      </c>
      <c r="BI24" s="90">
        <f t="shared" si="7"/>
        <v>172.1099658766592</v>
      </c>
      <c r="BJ24" s="90">
        <f t="shared" si="8"/>
        <v>155.9132318014824</v>
      </c>
      <c r="BK24" s="90">
        <f t="shared" si="8"/>
        <v>139.64605496878488</v>
      </c>
      <c r="BL24" s="90">
        <f>SUM(AP24:AS24)+0.05</f>
        <v>139.69605496878492</v>
      </c>
      <c r="BM24" s="90">
        <f t="shared" si="9"/>
        <v>116.55381471315971</v>
      </c>
      <c r="BN24" s="90">
        <f t="shared" si="9"/>
        <v>94.592814713159697</v>
      </c>
      <c r="BO24" s="90">
        <f t="shared" si="9"/>
        <v>93.338814713159707</v>
      </c>
      <c r="BP24" s="296">
        <f t="shared" si="4"/>
        <v>113.9702402556252</v>
      </c>
      <c r="BQ24" s="296">
        <f t="shared" si="5"/>
        <v>67.662999999999997</v>
      </c>
    </row>
    <row r="25" spans="2:69" s="91" customFormat="1" ht="20.25" customHeight="1">
      <c r="B25" s="85" t="s">
        <v>286</v>
      </c>
      <c r="C25" s="90">
        <v>38.018618993932499</v>
      </c>
      <c r="D25" s="90">
        <v>36.367826071883407</v>
      </c>
      <c r="E25" s="90">
        <v>35.041394911741094</v>
      </c>
      <c r="F25" s="90">
        <v>36.056722445731999</v>
      </c>
      <c r="G25" s="90">
        <v>28.019990338164398</v>
      </c>
      <c r="H25" s="90">
        <v>27.191358526818199</v>
      </c>
      <c r="I25" s="90">
        <v>27.114419088669401</v>
      </c>
      <c r="J25" s="137"/>
      <c r="K25" s="138"/>
      <c r="L25" s="90">
        <f>SUM(C25:E25)</f>
        <v>109.427839977557</v>
      </c>
      <c r="M25" s="90"/>
      <c r="N25" s="90">
        <f>SUM(G25:I25)</f>
        <v>82.32576795365199</v>
      </c>
      <c r="O25" s="138"/>
      <c r="P25" s="139"/>
      <c r="Q25" s="90">
        <f>SUM(C25:F25)</f>
        <v>145.48456242328899</v>
      </c>
      <c r="R25" s="90"/>
      <c r="S25" s="90">
        <f>SUM(F25:J25)</f>
        <v>118.38249039938398</v>
      </c>
      <c r="T25" s="141"/>
      <c r="U25" s="141"/>
      <c r="V25" s="90">
        <v>36.238780553932493</v>
      </c>
      <c r="W25" s="90">
        <v>34.743386751883413</v>
      </c>
      <c r="X25" s="90">
        <v>33.410204361741087</v>
      </c>
      <c r="Y25" s="90">
        <v>33.683920425732005</v>
      </c>
      <c r="Z25" s="90">
        <v>26.623925448164396</v>
      </c>
      <c r="AA25" s="90">
        <v>24.779190776818197</v>
      </c>
      <c r="AB25" s="90">
        <v>25.0792134486694</v>
      </c>
      <c r="AC25" s="90">
        <v>24.420305020264713</v>
      </c>
      <c r="AD25" s="90">
        <v>23.185106971654395</v>
      </c>
      <c r="AE25" s="90">
        <v>22.846980270624496</v>
      </c>
      <c r="AF25" s="90">
        <v>22.095318200919497</v>
      </c>
      <c r="AG25" s="90">
        <v>25.825117517902395</v>
      </c>
      <c r="AH25" s="90">
        <v>19.599366339017898</v>
      </c>
      <c r="AI25" s="90">
        <v>19.420261024426402</v>
      </c>
      <c r="AJ25" s="90">
        <v>19.094093517223403</v>
      </c>
      <c r="AK25" s="90">
        <v>19.035784499475199</v>
      </c>
      <c r="AL25" s="90">
        <v>18.211936959003797</v>
      </c>
      <c r="AM25" s="90">
        <v>17.9932005587596</v>
      </c>
      <c r="AN25" s="90">
        <v>17.736835087510897</v>
      </c>
      <c r="AO25" s="90">
        <v>17.889429652026479</v>
      </c>
      <c r="AP25" s="90">
        <v>16.559589989008799</v>
      </c>
      <c r="AQ25" s="90">
        <v>14.9</v>
      </c>
      <c r="AR25" s="90">
        <v>14.4</v>
      </c>
      <c r="AS25" s="90">
        <f>'3. Income Statement'!AW12/1000</f>
        <v>14.6869252937529</v>
      </c>
      <c r="AT25" s="90">
        <f>'3. Income Statement'!AY12/1000</f>
        <v>13.507</v>
      </c>
      <c r="AU25" s="90">
        <f>'3. Income Statement'!AZ12/1000</f>
        <v>14.983000000000001</v>
      </c>
      <c r="AV25" s="90">
        <f>'3. Income Statement'!BA12/1000</f>
        <v>13.039</v>
      </c>
      <c r="AW25" s="139"/>
      <c r="AX25" s="90">
        <v>138.076292093289</v>
      </c>
      <c r="AY25" s="90"/>
      <c r="AZ25" s="90">
        <v>100.90263469391672</v>
      </c>
      <c r="BA25" s="90"/>
      <c r="BB25" s="90">
        <v>93.952522961100783</v>
      </c>
      <c r="BC25" s="90"/>
      <c r="BD25" s="90">
        <v>77.149505380142898</v>
      </c>
      <c r="BE25" s="90"/>
      <c r="BF25" s="90">
        <f t="shared" si="6"/>
        <v>71.831402257300766</v>
      </c>
      <c r="BG25" s="90"/>
      <c r="BH25" s="90">
        <v>70.179055287305772</v>
      </c>
      <c r="BI25" s="90">
        <f t="shared" si="7"/>
        <v>67.085854728546167</v>
      </c>
      <c r="BJ25" s="90">
        <f t="shared" si="8"/>
        <v>63.749019641035275</v>
      </c>
      <c r="BK25" s="90">
        <f t="shared" si="8"/>
        <v>60.546515282761696</v>
      </c>
      <c r="BL25" s="90">
        <f t="shared" ref="BL25" si="10">SUM(AP25:AS25)</f>
        <v>60.546515282761696</v>
      </c>
      <c r="BM25" s="90">
        <f t="shared" si="9"/>
        <v>57.493925293752895</v>
      </c>
      <c r="BN25" s="90">
        <f t="shared" si="9"/>
        <v>57.5769252937529</v>
      </c>
      <c r="BO25" s="90">
        <f t="shared" si="9"/>
        <v>56.215925293752896</v>
      </c>
      <c r="BP25" s="296">
        <f t="shared" si="4"/>
        <v>45.859589989008796</v>
      </c>
      <c r="BQ25" s="296">
        <f t="shared" si="5"/>
        <v>41.529000000000003</v>
      </c>
    </row>
    <row r="26" spans="2:69" s="91" customFormat="1" ht="20.25" customHeight="1">
      <c r="B26" s="92" t="s">
        <v>287</v>
      </c>
      <c r="C26" s="143">
        <f t="shared" ref="C26:I26" si="11">SUM(C21:C25)</f>
        <v>56.066404022558615</v>
      </c>
      <c r="D26" s="143">
        <f t="shared" si="11"/>
        <v>51.332200022517505</v>
      </c>
      <c r="E26" s="143">
        <f t="shared" si="11"/>
        <v>43.707194007261336</v>
      </c>
      <c r="F26" s="143">
        <f t="shared" si="11"/>
        <v>-6.6358793797773146</v>
      </c>
      <c r="G26" s="143">
        <f t="shared" si="11"/>
        <v>41.732182444556031</v>
      </c>
      <c r="H26" s="143">
        <f t="shared" si="11"/>
        <v>36.915246123453826</v>
      </c>
      <c r="I26" s="143">
        <f t="shared" si="11"/>
        <v>-70.334319500118823</v>
      </c>
      <c r="J26" s="137"/>
      <c r="K26" s="138"/>
      <c r="L26" s="143">
        <f>SUM(C26:E26)</f>
        <v>151.10579805233746</v>
      </c>
      <c r="M26" s="143"/>
      <c r="N26" s="143">
        <f>SUM(G26:I26)</f>
        <v>8.313109067891034</v>
      </c>
      <c r="O26" s="138"/>
      <c r="P26" s="139"/>
      <c r="Q26" s="143">
        <f>SUM(C26:F26)</f>
        <v>144.46991867256014</v>
      </c>
      <c r="R26" s="143"/>
      <c r="S26" s="143">
        <f>SUM(F26:J26)</f>
        <v>1.6772296881137265</v>
      </c>
      <c r="T26" s="139"/>
      <c r="U26" s="139"/>
      <c r="V26" s="143">
        <v>54.962296232393108</v>
      </c>
      <c r="W26" s="143">
        <v>45.081876322517473</v>
      </c>
      <c r="X26" s="143">
        <v>42.958430617261357</v>
      </c>
      <c r="Y26" s="143">
        <v>-10.38769754977735</v>
      </c>
      <c r="Z26" s="143">
        <v>38.873604984556039</v>
      </c>
      <c r="AA26" s="143">
        <v>27.905317223453849</v>
      </c>
      <c r="AB26" s="143">
        <v>-69.404782960118752</v>
      </c>
      <c r="AC26" s="143">
        <v>-234.49625785594549</v>
      </c>
      <c r="AD26" s="143">
        <v>54.561842675229386</v>
      </c>
      <c r="AE26" s="143">
        <v>19.258020604175801</v>
      </c>
      <c r="AF26" s="143">
        <v>37.710018815688358</v>
      </c>
      <c r="AG26" s="143">
        <v>-8.646030690043748</v>
      </c>
      <c r="AH26" s="143">
        <v>23.51160946610127</v>
      </c>
      <c r="AI26" s="143">
        <v>44.926775311411497</v>
      </c>
      <c r="AJ26" s="143">
        <v>49.078307874144542</v>
      </c>
      <c r="AK26" s="143">
        <v>-3.0523816386063203</v>
      </c>
      <c r="AL26" s="143">
        <v>3.5164488345276901</v>
      </c>
      <c r="AM26" s="143">
        <v>-17.638759553659586</v>
      </c>
      <c r="AN26" s="143">
        <v>-24.72460277442412</v>
      </c>
      <c r="AO26" s="143">
        <v>-135.83447470835037</v>
      </c>
      <c r="AP26" s="298">
        <v>17.967225462346597</v>
      </c>
      <c r="AQ26" s="143">
        <f t="shared" ref="AQ26:AV26" si="12">SUM(AQ21:AQ25)</f>
        <v>31.639000000000003</v>
      </c>
      <c r="AR26" s="143">
        <f t="shared" si="12"/>
        <v>17.798999999999999</v>
      </c>
      <c r="AS26" s="143">
        <f t="shared" si="12"/>
        <v>17.222765252919867</v>
      </c>
      <c r="AT26" s="143">
        <f t="shared" si="12"/>
        <v>12.148000000000001</v>
      </c>
      <c r="AU26" s="143">
        <f t="shared" si="12"/>
        <v>13.256</v>
      </c>
      <c r="AV26" s="143">
        <f t="shared" si="12"/>
        <v>16.310000000000002</v>
      </c>
      <c r="AW26" s="139"/>
      <c r="AX26" s="143">
        <v>132.61490562239456</v>
      </c>
      <c r="AY26" s="143"/>
      <c r="AZ26" s="143">
        <f t="shared" ref="AZ26:BK26" si="13">SUM(AZ21:AZ25)</f>
        <v>-237.12211860805442</v>
      </c>
      <c r="BA26" s="143">
        <f t="shared" si="13"/>
        <v>0</v>
      </c>
      <c r="BB26" s="143">
        <f t="shared" si="13"/>
        <v>102.88385140504982</v>
      </c>
      <c r="BC26" s="143">
        <f t="shared" si="13"/>
        <v>0</v>
      </c>
      <c r="BD26" s="143">
        <f t="shared" si="13"/>
        <v>114.464311013051</v>
      </c>
      <c r="BE26" s="143">
        <f t="shared" si="13"/>
        <v>0</v>
      </c>
      <c r="BF26" s="143">
        <f t="shared" si="13"/>
        <v>-174.6813882019064</v>
      </c>
      <c r="BG26" s="143">
        <f t="shared" si="13"/>
        <v>0</v>
      </c>
      <c r="BH26" s="143">
        <f t="shared" si="13"/>
        <v>-160.23016246408761</v>
      </c>
      <c r="BI26" s="143">
        <f t="shared" si="13"/>
        <v>-110.95285202042788</v>
      </c>
      <c r="BJ26" s="143">
        <f t="shared" si="13"/>
        <v>-68.429249246003806</v>
      </c>
      <c r="BK26" s="143">
        <f t="shared" si="13"/>
        <v>84.627990715266463</v>
      </c>
      <c r="BL26" s="143">
        <f>SUM(BL21:BL25)-0.05</f>
        <v>84.657990715266479</v>
      </c>
      <c r="BM26" s="143">
        <f t="shared" ref="BM26:BN26" si="14">SUM(BM21:BM25)</f>
        <v>78.808765252919869</v>
      </c>
      <c r="BN26" s="143">
        <f t="shared" si="14"/>
        <v>60.425765252919852</v>
      </c>
      <c r="BO26" s="143">
        <f t="shared" ref="BO26" si="15">SUM(BO21:BO25)</f>
        <v>58.936765252919876</v>
      </c>
      <c r="BP26" s="296">
        <f t="shared" si="4"/>
        <v>67.405225462346607</v>
      </c>
      <c r="BQ26" s="296">
        <f t="shared" si="5"/>
        <v>41.714000000000006</v>
      </c>
    </row>
    <row r="27" spans="2:69" s="91" customFormat="1" ht="20.25" customHeight="1">
      <c r="B27" s="85" t="s">
        <v>288</v>
      </c>
      <c r="C27" s="90">
        <v>-3.3280820000000002</v>
      </c>
      <c r="D27" s="90">
        <v>-0.70405116730849993</v>
      </c>
      <c r="E27" s="90">
        <v>-0.78107599999999999</v>
      </c>
      <c r="F27" s="90">
        <v>2.9163480000000002</v>
      </c>
      <c r="G27" s="90">
        <v>1.6765460000000001</v>
      </c>
      <c r="H27" s="90">
        <v>2.7083889999999999</v>
      </c>
      <c r="I27" s="90">
        <v>0.57972100000000004</v>
      </c>
      <c r="J27" s="90"/>
      <c r="K27" s="138"/>
      <c r="L27" s="90">
        <f>SUM(C27:E27)</f>
        <v>-4.8132091673085</v>
      </c>
      <c r="M27" s="90"/>
      <c r="N27" s="90">
        <f>SUM(G27:I27)</f>
        <v>4.9646560000000006</v>
      </c>
      <c r="O27" s="138"/>
      <c r="P27" s="139"/>
      <c r="Q27" s="90">
        <f>SUM(C27:F27)</f>
        <v>-1.8968611673084999</v>
      </c>
      <c r="R27" s="90"/>
      <c r="S27" s="90">
        <f>SUM(F27:J27)</f>
        <v>7.8810039999999999</v>
      </c>
      <c r="T27" s="141"/>
      <c r="U27" s="141"/>
      <c r="V27" s="90">
        <v>-3.3280820000000002</v>
      </c>
      <c r="W27" s="90">
        <v>-0.70405116730849993</v>
      </c>
      <c r="X27" s="90">
        <v>-0.78107599999999999</v>
      </c>
      <c r="Y27" s="90">
        <v>2.9163480000000002</v>
      </c>
      <c r="Z27" s="90">
        <v>1.6765460000000001</v>
      </c>
      <c r="AA27" s="90">
        <v>2.7083889999999999</v>
      </c>
      <c r="AB27" s="90">
        <v>0.57972100000000004</v>
      </c>
      <c r="AC27" s="90">
        <v>-0.6274558499999987</v>
      </c>
      <c r="AD27" s="90">
        <v>0.84546264999998755</v>
      </c>
      <c r="AE27" s="90">
        <v>-0.40503427000000003</v>
      </c>
      <c r="AF27" s="90">
        <v>-0.94746917000000153</v>
      </c>
      <c r="AG27" s="90">
        <v>0.70763949000000004</v>
      </c>
      <c r="AH27" s="90">
        <v>-0.12537607000000001</v>
      </c>
      <c r="AI27" s="90">
        <v>0</v>
      </c>
      <c r="AJ27" s="90">
        <v>0</v>
      </c>
      <c r="AK27" s="90">
        <v>-0.76763337000000043</v>
      </c>
      <c r="AL27" s="90">
        <v>-3.7895280000003417E-2</v>
      </c>
      <c r="AM27" s="90">
        <v>0</v>
      </c>
      <c r="AN27" s="90">
        <v>-1.0912500000000001</v>
      </c>
      <c r="AO27" s="90">
        <v>0</v>
      </c>
      <c r="AP27" s="90">
        <v>0</v>
      </c>
      <c r="AQ27" s="90">
        <v>0</v>
      </c>
      <c r="AR27" s="90">
        <v>0</v>
      </c>
      <c r="AS27" s="90">
        <v>0</v>
      </c>
      <c r="AT27" s="90">
        <v>0</v>
      </c>
      <c r="AU27" s="90">
        <v>0</v>
      </c>
      <c r="AV27" s="90">
        <v>0</v>
      </c>
      <c r="AW27" s="139"/>
      <c r="AX27" s="90">
        <v>-1.8968611673084999</v>
      </c>
      <c r="AY27" s="90"/>
      <c r="AZ27" s="90">
        <v>4.3372001500000019</v>
      </c>
      <c r="BA27" s="90"/>
      <c r="BB27" s="90">
        <v>0.20059869999998603</v>
      </c>
      <c r="BC27" s="90"/>
      <c r="BD27" s="90">
        <v>-0.89300944000000038</v>
      </c>
      <c r="BE27" s="90"/>
      <c r="BF27" s="90">
        <f t="shared" si="6"/>
        <v>-1.1291452800000035</v>
      </c>
      <c r="BG27" s="90"/>
      <c r="BH27" s="90">
        <v>-1.1805207181787001</v>
      </c>
      <c r="BI27" s="90">
        <f t="shared" ref="BI27" si="16">AQ27+AP27+AO27+AN27</f>
        <v>-1.0912500000000001</v>
      </c>
      <c r="BJ27" s="90">
        <f>AR27+AQ27+AP27+AO27</f>
        <v>0</v>
      </c>
      <c r="BK27" s="90">
        <f>AS27+AR27+AQ27+AP27</f>
        <v>0</v>
      </c>
      <c r="BL27" s="90">
        <f>SUM(AP27:AS27)</f>
        <v>0</v>
      </c>
      <c r="BM27" s="90">
        <f>AT27+AS27+AR27+AQ27</f>
        <v>0</v>
      </c>
      <c r="BN27" s="90">
        <f>AU27+AT27+AS27+AR27</f>
        <v>0</v>
      </c>
      <c r="BO27" s="90">
        <f>AV27+AU27+AT27+AS27</f>
        <v>0</v>
      </c>
      <c r="BP27" s="296">
        <f t="shared" si="4"/>
        <v>0</v>
      </c>
      <c r="BQ27" s="296">
        <f t="shared" si="5"/>
        <v>0</v>
      </c>
    </row>
    <row r="28" spans="2:69" s="91" customFormat="1" ht="20.25" customHeight="1">
      <c r="B28" s="85" t="s">
        <v>289</v>
      </c>
      <c r="C28" s="90">
        <v>6.0520496107770967</v>
      </c>
      <c r="D28" s="90">
        <v>9.731205182492392</v>
      </c>
      <c r="E28" s="90">
        <v>9.2411634863415415</v>
      </c>
      <c r="F28" s="90">
        <v>57.866360968669724</v>
      </c>
      <c r="G28" s="90">
        <v>6.0723130853570311</v>
      </c>
      <c r="H28" s="90">
        <v>8.9987973391436924</v>
      </c>
      <c r="I28" s="90">
        <v>110.29667522140849</v>
      </c>
      <c r="J28" s="90"/>
      <c r="K28" s="138"/>
      <c r="L28" s="90">
        <f t="shared" ref="L28:L43" si="17">SUM(C28:E28)</f>
        <v>25.02441827961103</v>
      </c>
      <c r="M28" s="90"/>
      <c r="N28" s="90">
        <f t="shared" ref="N28:N43" si="18">SUM(G28:I28)</f>
        <v>125.36778564590921</v>
      </c>
      <c r="O28" s="138"/>
      <c r="P28" s="139"/>
      <c r="Q28" s="90">
        <f t="shared" ref="Q28:Q43" si="19">SUM(C28:F28)</f>
        <v>82.890779248280751</v>
      </c>
      <c r="R28" s="90"/>
      <c r="S28" s="90">
        <f t="shared" ref="S28:S43" si="20">SUM(F28:J28)</f>
        <v>183.23414661457895</v>
      </c>
      <c r="T28" s="141"/>
      <c r="U28" s="141"/>
      <c r="V28" s="90">
        <v>7.1561575807770987</v>
      </c>
      <c r="W28" s="90">
        <v>10.225271883807665</v>
      </c>
      <c r="X28" s="90">
        <v>9.9899268433862076</v>
      </c>
      <c r="Y28" s="90">
        <v>59.010849011059832</v>
      </c>
      <c r="Z28" s="90">
        <v>11.134528053926807</v>
      </c>
      <c r="AA28" s="90">
        <v>13.528255669143702</v>
      </c>
      <c r="AB28" s="90">
        <v>111.3671385371788</v>
      </c>
      <c r="AC28" s="90">
        <v>271.91797769720739</v>
      </c>
      <c r="AD28" s="90">
        <v>-28.534270669929729</v>
      </c>
      <c r="AE28" s="90">
        <v>7.7581565778674193</v>
      </c>
      <c r="AF28" s="90">
        <v>-1.8904441357596506</v>
      </c>
      <c r="AG28" s="90">
        <v>30.716385685912222</v>
      </c>
      <c r="AH28" s="90">
        <v>13.064571225881641</v>
      </c>
      <c r="AI28" s="90">
        <v>-0.29372229342678025</v>
      </c>
      <c r="AJ28" s="90">
        <v>-19.325891852204165</v>
      </c>
      <c r="AK28" s="90">
        <v>28.149236472510974</v>
      </c>
      <c r="AL28" s="90">
        <f t="shared" ref="AL28:AS28" si="21">SUM(AL29:AL36)</f>
        <v>7.6037318281378994</v>
      </c>
      <c r="AM28" s="90">
        <f t="shared" si="21"/>
        <v>25.898502852346503</v>
      </c>
      <c r="AN28" s="90">
        <f t="shared" si="21"/>
        <v>29.85155864339443</v>
      </c>
      <c r="AO28" s="90">
        <f t="shared" si="21"/>
        <v>150.62453462271569</v>
      </c>
      <c r="AP28" s="90">
        <f t="shared" si="21"/>
        <v>-8.6633167799999988</v>
      </c>
      <c r="AQ28" s="90">
        <f t="shared" si="21"/>
        <v>-12.04793284</v>
      </c>
      <c r="AR28" s="90">
        <f t="shared" si="21"/>
        <v>-1.7302701914123997</v>
      </c>
      <c r="AS28" s="90">
        <f t="shared" si="21"/>
        <v>-8.6321710359326982</v>
      </c>
      <c r="AT28" s="90">
        <f t="shared" ref="AT28:AU28" si="22">SUM(AT29:AT36)</f>
        <v>0.58100000000000007</v>
      </c>
      <c r="AU28" s="90">
        <f t="shared" si="22"/>
        <v>0.44600000000000001</v>
      </c>
      <c r="AV28" s="90">
        <f t="shared" ref="AV28" si="23">SUM(AV29:AV36)</f>
        <v>-1.6740643100000003</v>
      </c>
      <c r="AW28" s="139"/>
      <c r="AX28" s="90">
        <v>86.382205319030803</v>
      </c>
      <c r="AY28" s="90"/>
      <c r="AZ28" s="90">
        <f t="shared" ref="AZ28:BM28" si="24">SUM(AZ29:AZ36)</f>
        <v>407.94789995745668</v>
      </c>
      <c r="BA28" s="90">
        <f t="shared" si="24"/>
        <v>0</v>
      </c>
      <c r="BB28" s="90">
        <f t="shared" si="24"/>
        <v>8.0498274580902596</v>
      </c>
      <c r="BC28" s="90">
        <f t="shared" si="24"/>
        <v>0</v>
      </c>
      <c r="BD28" s="90">
        <f t="shared" si="24"/>
        <v>21.594193552761659</v>
      </c>
      <c r="BE28" s="90">
        <f t="shared" si="24"/>
        <v>0</v>
      </c>
      <c r="BF28" s="90">
        <f t="shared" si="24"/>
        <v>213.97832794659453</v>
      </c>
      <c r="BG28" s="90">
        <f t="shared" si="24"/>
        <v>0</v>
      </c>
      <c r="BH28" s="90">
        <f t="shared" si="24"/>
        <v>197.71127933845665</v>
      </c>
      <c r="BI28" s="90">
        <f t="shared" si="24"/>
        <v>159.76484364611014</v>
      </c>
      <c r="BJ28" s="90">
        <f t="shared" si="24"/>
        <v>128.18301481130328</v>
      </c>
      <c r="BK28" s="90">
        <f t="shared" si="24"/>
        <v>-30.797341565523801</v>
      </c>
      <c r="BL28" s="90">
        <f t="shared" si="24"/>
        <v>-30.797341565523801</v>
      </c>
      <c r="BM28" s="90">
        <f t="shared" si="24"/>
        <v>-21.8293740673451</v>
      </c>
      <c r="BN28" s="90">
        <f t="shared" ref="BN28:BO28" si="25">SUM(BN29:BN36)</f>
        <v>-9.3354412273451004</v>
      </c>
      <c r="BO28" s="90">
        <f t="shared" si="25"/>
        <v>-9.2792353459326993</v>
      </c>
      <c r="BP28" s="296">
        <f t="shared" si="4"/>
        <v>-22.441519811412398</v>
      </c>
      <c r="BQ28" s="296">
        <f t="shared" si="5"/>
        <v>-0.6470643100000002</v>
      </c>
    </row>
    <row r="29" spans="2:69" s="91" customFormat="1" ht="20.25" customHeight="1" outlineLevel="1">
      <c r="B29" s="144" t="s">
        <v>290</v>
      </c>
      <c r="C29" s="145">
        <v>0.95912441999999998</v>
      </c>
      <c r="D29" s="145">
        <v>1.93619871</v>
      </c>
      <c r="E29" s="145">
        <v>1.6209346299999998</v>
      </c>
      <c r="F29" s="145">
        <v>3.1302560000000001</v>
      </c>
      <c r="G29" s="145">
        <v>2.7980813100000002</v>
      </c>
      <c r="H29" s="145">
        <v>2.6614233805567999</v>
      </c>
      <c r="I29" s="145">
        <v>1.44394077</v>
      </c>
      <c r="J29" s="90"/>
      <c r="K29" s="138"/>
      <c r="L29" s="145">
        <f t="shared" si="17"/>
        <v>4.5162577600000002</v>
      </c>
      <c r="M29" s="145"/>
      <c r="N29" s="145">
        <f t="shared" si="18"/>
        <v>6.9034454605568003</v>
      </c>
      <c r="O29" s="138"/>
      <c r="P29" s="139"/>
      <c r="Q29" s="145">
        <f t="shared" si="19"/>
        <v>7.6465137600000004</v>
      </c>
      <c r="R29" s="145"/>
      <c r="S29" s="145">
        <f t="shared" si="20"/>
        <v>10.033701460556799</v>
      </c>
      <c r="T29" s="141"/>
      <c r="U29" s="141"/>
      <c r="V29" s="145">
        <v>0.95912442000000009</v>
      </c>
      <c r="W29" s="145">
        <v>1.93619871</v>
      </c>
      <c r="X29" s="145">
        <v>1.6209346299999998</v>
      </c>
      <c r="Y29" s="145">
        <v>3.1302560000000001</v>
      </c>
      <c r="Z29" s="145">
        <v>2.7980813100000002</v>
      </c>
      <c r="AA29" s="145">
        <v>2.6614233805567999</v>
      </c>
      <c r="AB29" s="145">
        <v>1.44394077</v>
      </c>
      <c r="AC29" s="145">
        <v>0.92401189000000128</v>
      </c>
      <c r="AD29" s="145">
        <v>0.86109592000000001</v>
      </c>
      <c r="AE29" s="145">
        <v>0.92074082999999995</v>
      </c>
      <c r="AF29" s="145">
        <v>0.69777297999999999</v>
      </c>
      <c r="AG29" s="145">
        <v>0.36659309999999995</v>
      </c>
      <c r="AH29" s="145">
        <v>0.38722618000000003</v>
      </c>
      <c r="AI29" s="145">
        <v>0.59264340999999998</v>
      </c>
      <c r="AJ29" s="145">
        <v>0.53919238000000014</v>
      </c>
      <c r="AK29" s="145">
        <v>2.4205444599999999</v>
      </c>
      <c r="AL29" s="279">
        <v>0.31674868</v>
      </c>
      <c r="AM29" s="279">
        <v>0.52819559999999999</v>
      </c>
      <c r="AN29" s="279">
        <v>-0.14221023999999999</v>
      </c>
      <c r="AO29" s="279">
        <v>0.28189955000000005</v>
      </c>
      <c r="AP29" s="279">
        <v>0.11068321999999997</v>
      </c>
      <c r="AQ29" s="279">
        <v>0.2</v>
      </c>
      <c r="AR29" s="279">
        <v>0.252</v>
      </c>
      <c r="AS29" s="279">
        <v>-0.45</v>
      </c>
      <c r="AT29" s="279">
        <f>1183/1000</f>
        <v>1.1830000000000001</v>
      </c>
      <c r="AU29" s="279">
        <f>377/1000</f>
        <v>0.377</v>
      </c>
      <c r="AV29" s="279">
        <f>'[1]3| Yearly Adjusted EBITDA'!$E$15/1000</f>
        <v>0.81719852999999998</v>
      </c>
      <c r="AW29" s="276"/>
      <c r="AX29" s="279">
        <v>7.6465137600000004</v>
      </c>
      <c r="AY29" s="279"/>
      <c r="AZ29" s="279">
        <v>7.8274573505568013</v>
      </c>
      <c r="BA29" s="279"/>
      <c r="BB29" s="279">
        <v>2.8462028299999997</v>
      </c>
      <c r="BC29" s="279"/>
      <c r="BD29" s="279">
        <v>3.93960643</v>
      </c>
      <c r="BE29" s="279"/>
      <c r="BF29" s="279">
        <f t="shared" si="6"/>
        <v>0.98463359000000006</v>
      </c>
      <c r="BG29" s="279"/>
      <c r="BH29" s="279">
        <f t="shared" ref="BH29:BJ32" si="26">AP29+AO29+AN29+AM29</f>
        <v>0.77856813000000002</v>
      </c>
      <c r="BI29" s="279">
        <f t="shared" si="26"/>
        <v>0.45037253000000005</v>
      </c>
      <c r="BJ29" s="279">
        <f t="shared" si="26"/>
        <v>0.84458277000000015</v>
      </c>
      <c r="BK29" s="279">
        <v>0.11268321999999997</v>
      </c>
      <c r="BL29" s="279">
        <v>0.11268322000000003</v>
      </c>
      <c r="BM29" s="279">
        <f t="shared" ref="BM29:BO36" si="27">AT29+AS29+AR29+AQ29</f>
        <v>1.1850000000000001</v>
      </c>
      <c r="BN29" s="279">
        <f t="shared" si="27"/>
        <v>1.3620000000000001</v>
      </c>
      <c r="BO29" s="279">
        <f t="shared" si="27"/>
        <v>1.9271985300000003</v>
      </c>
      <c r="BP29" s="296">
        <f t="shared" si="4"/>
        <v>0.56268322000000004</v>
      </c>
      <c r="BQ29" s="296">
        <f t="shared" si="5"/>
        <v>2.3771985300000003</v>
      </c>
    </row>
    <row r="30" spans="2:69" s="91" customFormat="1" ht="20.25" customHeight="1" outlineLevel="1">
      <c r="B30" s="146" t="s">
        <v>291</v>
      </c>
      <c r="C30" s="90">
        <v>4.794344485823796</v>
      </c>
      <c r="D30" s="90">
        <v>6.7081950603028924</v>
      </c>
      <c r="E30" s="90">
        <v>5.7838991937839417</v>
      </c>
      <c r="F30" s="90">
        <v>6.6421104197715275</v>
      </c>
      <c r="G30" s="90">
        <v>3.0552769408136307</v>
      </c>
      <c r="H30" s="90">
        <v>4.7260561281684925</v>
      </c>
      <c r="I30" s="90">
        <v>9.1933441863448984</v>
      </c>
      <c r="J30" s="90"/>
      <c r="K30" s="138"/>
      <c r="L30" s="90">
        <f t="shared" si="17"/>
        <v>17.286438739910629</v>
      </c>
      <c r="M30" s="90"/>
      <c r="N30" s="90">
        <f t="shared" si="18"/>
        <v>16.974677255327023</v>
      </c>
      <c r="O30" s="138"/>
      <c r="P30" s="139"/>
      <c r="Q30" s="90">
        <f t="shared" si="19"/>
        <v>23.928549159682156</v>
      </c>
      <c r="R30" s="90"/>
      <c r="S30" s="90">
        <f t="shared" si="20"/>
        <v>23.61678767509855</v>
      </c>
      <c r="T30" s="141"/>
      <c r="U30" s="141"/>
      <c r="V30" s="90">
        <v>5.898452455823799</v>
      </c>
      <c r="W30" s="90">
        <v>7.9224995716181645</v>
      </c>
      <c r="X30" s="90">
        <v>6.5326625508286087</v>
      </c>
      <c r="Y30" s="90">
        <v>7.7865984621616313</v>
      </c>
      <c r="Z30" s="90">
        <v>8.117491909383407</v>
      </c>
      <c r="AA30" s="90">
        <v>9.255514458168502</v>
      </c>
      <c r="AB30" s="90">
        <v>12.787807502115211</v>
      </c>
      <c r="AC30" s="90">
        <v>18.697178459034181</v>
      </c>
      <c r="AD30" s="90">
        <v>5.7634263253824658</v>
      </c>
      <c r="AE30" s="90">
        <v>6.5830180255315192</v>
      </c>
      <c r="AF30" s="90">
        <v>6.4124239594846477</v>
      </c>
      <c r="AG30" s="90">
        <v>21.336803018492422</v>
      </c>
      <c r="AH30" s="90">
        <v>12.979014426297841</v>
      </c>
      <c r="AI30" s="90">
        <v>-4.4383672112280115E-2</v>
      </c>
      <c r="AJ30" s="90">
        <v>8.3692522447741347</v>
      </c>
      <c r="AK30" s="90">
        <v>14.522666008858572</v>
      </c>
      <c r="AL30" s="277">
        <v>6.5174826299999999</v>
      </c>
      <c r="AM30" s="277">
        <v>16.617251150162705</v>
      </c>
      <c r="AN30" s="277">
        <v>5.0706056492941318</v>
      </c>
      <c r="AO30" s="277">
        <v>7.7266123000000011</v>
      </c>
      <c r="AP30" s="277">
        <v>-8.8999999999999996E-2</v>
      </c>
      <c r="AQ30" s="277">
        <v>0.27106715999999997</v>
      </c>
      <c r="AR30" s="277">
        <v>-0.86936146999999997</v>
      </c>
      <c r="AS30" s="277">
        <v>-12.46917547</v>
      </c>
      <c r="AT30" s="277">
        <v>0</v>
      </c>
      <c r="AU30" s="277">
        <v>0</v>
      </c>
      <c r="AV30" s="277">
        <f>'[1]3| Yearly Adjusted EBITDA'!$E$16/1000</f>
        <v>-3.55</v>
      </c>
      <c r="AW30" s="276"/>
      <c r="AX30" s="277">
        <v>28.140213040432204</v>
      </c>
      <c r="AY30" s="277"/>
      <c r="AZ30" s="277">
        <v>48.8579923287013</v>
      </c>
      <c r="BA30" s="277"/>
      <c r="BB30" s="277">
        <v>40.095671328891058</v>
      </c>
      <c r="BC30" s="277"/>
      <c r="BD30" s="277">
        <v>35.826549007818265</v>
      </c>
      <c r="BE30" s="277"/>
      <c r="BF30" s="277">
        <f t="shared" si="6"/>
        <v>35.931951729456834</v>
      </c>
      <c r="BG30" s="277"/>
      <c r="BH30" s="277">
        <f t="shared" si="26"/>
        <v>29.325469099456839</v>
      </c>
      <c r="BI30" s="277">
        <f t="shared" si="26"/>
        <v>12.979285109294132</v>
      </c>
      <c r="BJ30" s="277">
        <f t="shared" si="26"/>
        <v>7.0393179900000007</v>
      </c>
      <c r="BK30" s="277">
        <v>-12.991120498178701</v>
      </c>
      <c r="BL30" s="277">
        <v>-12.991120498178701</v>
      </c>
      <c r="BM30" s="277">
        <f t="shared" si="27"/>
        <v>-13.06746978</v>
      </c>
      <c r="BN30" s="277">
        <f t="shared" si="27"/>
        <v>-13.338536939999999</v>
      </c>
      <c r="BO30" s="277">
        <f t="shared" si="27"/>
        <v>-16.01917547</v>
      </c>
      <c r="BP30" s="296">
        <f t="shared" si="4"/>
        <v>-0.68729430999999996</v>
      </c>
      <c r="BQ30" s="296">
        <f t="shared" si="5"/>
        <v>-3.55</v>
      </c>
    </row>
    <row r="31" spans="2:69" s="91" customFormat="1" ht="20.25" customHeight="1" outlineLevel="1">
      <c r="B31" s="146" t="s">
        <v>292</v>
      </c>
      <c r="C31" s="90">
        <v>0.29858070495330002</v>
      </c>
      <c r="D31" s="90">
        <v>0.36657360218950003</v>
      </c>
      <c r="E31" s="90">
        <v>0.76893125255759986</v>
      </c>
      <c r="F31" s="90">
        <v>-3.3069131101799661E-2</v>
      </c>
      <c r="G31" s="90">
        <v>0.21895483454339998</v>
      </c>
      <c r="H31" s="90">
        <v>0.20737473041839996</v>
      </c>
      <c r="I31" s="90">
        <v>-2.2465734936399983E-2</v>
      </c>
      <c r="J31" s="90"/>
      <c r="K31" s="138"/>
      <c r="L31" s="90">
        <f t="shared" si="17"/>
        <v>1.4340855597003999</v>
      </c>
      <c r="M31" s="90"/>
      <c r="N31" s="90">
        <f t="shared" si="18"/>
        <v>0.40386383002539999</v>
      </c>
      <c r="O31" s="138"/>
      <c r="P31" s="139"/>
      <c r="Q31" s="90">
        <f t="shared" si="19"/>
        <v>1.4010164285986002</v>
      </c>
      <c r="R31" s="90"/>
      <c r="S31" s="90">
        <f t="shared" si="20"/>
        <v>0.37079469892360034</v>
      </c>
      <c r="T31" s="141"/>
      <c r="U31" s="141"/>
      <c r="V31" s="90">
        <v>0.29858070495329997</v>
      </c>
      <c r="W31" s="90">
        <v>0.36657360218950003</v>
      </c>
      <c r="X31" s="90">
        <v>0.76893125255759986</v>
      </c>
      <c r="Y31" s="90">
        <v>-3.3069131101799661E-2</v>
      </c>
      <c r="Z31" s="90">
        <v>0.21895483454339998</v>
      </c>
      <c r="AA31" s="90">
        <v>0.20737473041839996</v>
      </c>
      <c r="AB31" s="90">
        <v>-2.2465734936399983E-2</v>
      </c>
      <c r="AC31" s="90">
        <v>-0.10278411182679999</v>
      </c>
      <c r="AD31" s="90">
        <v>0.1567381046878</v>
      </c>
      <c r="AE31" s="90">
        <v>0.25439772233589991</v>
      </c>
      <c r="AF31" s="90">
        <v>0.27907443475570004</v>
      </c>
      <c r="AG31" s="90">
        <v>-0.57608888258020008</v>
      </c>
      <c r="AH31" s="90">
        <v>-0.30166938041619995</v>
      </c>
      <c r="AI31" s="90">
        <v>-2.1378449757678002</v>
      </c>
      <c r="AJ31" s="90">
        <v>-0.16419735697830018</v>
      </c>
      <c r="AK31" s="90">
        <v>-0.17537038634759972</v>
      </c>
      <c r="AL31" s="277">
        <v>-0.11465030733260007</v>
      </c>
      <c r="AM31" s="277">
        <v>0.63644966204689957</v>
      </c>
      <c r="AN31" s="277">
        <v>5.4311594100300016E-2</v>
      </c>
      <c r="AO31" s="277">
        <v>0.78098012271569994</v>
      </c>
      <c r="AP31" s="277">
        <v>8.7999999999999995E-2</v>
      </c>
      <c r="AQ31" s="277">
        <v>0.73899999999999999</v>
      </c>
      <c r="AR31" s="277">
        <v>0.20810768858760006</v>
      </c>
      <c r="AS31" s="277">
        <v>-4.1369565932699012E-2</v>
      </c>
      <c r="AT31" s="277">
        <f>'4. Cash Flows'!AM24/1000</f>
        <v>-0.60199999999999998</v>
      </c>
      <c r="AU31" s="277">
        <f>69/1000</f>
        <v>6.9000000000000006E-2</v>
      </c>
      <c r="AV31" s="277">
        <f>'[1]3| Yearly Adjusted EBITDA'!$E$17/1000</f>
        <v>-2.4749190000000008E-2</v>
      </c>
      <c r="AW31" s="276"/>
      <c r="AX31" s="277">
        <v>1.4010164285986002</v>
      </c>
      <c r="AY31" s="277"/>
      <c r="AZ31" s="277">
        <v>0.30107971819860002</v>
      </c>
      <c r="BA31" s="277"/>
      <c r="BB31" s="277">
        <v>0.11412137919919985</v>
      </c>
      <c r="BC31" s="277"/>
      <c r="BD31" s="277">
        <v>-2.7790820995099002</v>
      </c>
      <c r="BE31" s="277"/>
      <c r="BF31" s="277">
        <f t="shared" si="6"/>
        <v>1.3570910715302995</v>
      </c>
      <c r="BG31" s="277"/>
      <c r="BH31" s="277">
        <f t="shared" si="26"/>
        <v>1.5597413788628995</v>
      </c>
      <c r="BI31" s="277">
        <f t="shared" si="26"/>
        <v>1.6622917168159999</v>
      </c>
      <c r="BJ31" s="277">
        <f t="shared" si="26"/>
        <v>1.8160878113033001</v>
      </c>
      <c r="BK31" s="277">
        <v>1.1047381226549011</v>
      </c>
      <c r="BL31" s="277">
        <v>1.1047381226549011</v>
      </c>
      <c r="BM31" s="277">
        <f t="shared" si="27"/>
        <v>0.30373812265490108</v>
      </c>
      <c r="BN31" s="277">
        <f t="shared" si="27"/>
        <v>-0.36626187734509885</v>
      </c>
      <c r="BO31" s="277">
        <f t="shared" si="27"/>
        <v>-0.59911875593269903</v>
      </c>
      <c r="BP31" s="296">
        <f t="shared" si="4"/>
        <v>1.0351076885876</v>
      </c>
      <c r="BQ31" s="296">
        <f t="shared" si="5"/>
        <v>-0.55774918999999989</v>
      </c>
    </row>
    <row r="32" spans="2:69" s="91" customFormat="1" ht="20.25" customHeight="1" outlineLevel="1">
      <c r="B32" s="146" t="s">
        <v>293</v>
      </c>
      <c r="C32" s="90">
        <v>0</v>
      </c>
      <c r="D32" s="90">
        <v>0.72023781000000009</v>
      </c>
      <c r="E32" s="90">
        <v>0</v>
      </c>
      <c r="F32" s="90">
        <v>0</v>
      </c>
      <c r="G32" s="90">
        <v>0</v>
      </c>
      <c r="H32" s="90">
        <v>0</v>
      </c>
      <c r="I32" s="90">
        <v>0</v>
      </c>
      <c r="J32" s="90"/>
      <c r="K32" s="138"/>
      <c r="L32" s="90">
        <f t="shared" si="17"/>
        <v>0.72023781000000009</v>
      </c>
      <c r="M32" s="90"/>
      <c r="N32" s="90">
        <f t="shared" si="18"/>
        <v>0</v>
      </c>
      <c r="O32" s="138"/>
      <c r="P32" s="139"/>
      <c r="Q32" s="90">
        <f t="shared" si="19"/>
        <v>0.72023781000000009</v>
      </c>
      <c r="R32" s="90"/>
      <c r="S32" s="90">
        <f t="shared" si="20"/>
        <v>0</v>
      </c>
      <c r="T32" s="141"/>
      <c r="U32" s="141"/>
      <c r="V32" s="90">
        <v>0</v>
      </c>
      <c r="W32" s="90">
        <v>0</v>
      </c>
      <c r="X32" s="90">
        <v>0</v>
      </c>
      <c r="Y32" s="90">
        <v>0</v>
      </c>
      <c r="Z32" s="90">
        <v>0</v>
      </c>
      <c r="AA32" s="90">
        <v>0</v>
      </c>
      <c r="AB32" s="90">
        <v>0</v>
      </c>
      <c r="AC32" s="90">
        <v>0</v>
      </c>
      <c r="AD32" s="90">
        <v>-35.315531019999995</v>
      </c>
      <c r="AE32" s="90">
        <v>0</v>
      </c>
      <c r="AF32" s="90">
        <v>-9.2797155099999991</v>
      </c>
      <c r="AG32" s="90">
        <v>0</v>
      </c>
      <c r="AH32" s="90">
        <v>0</v>
      </c>
      <c r="AI32" s="90">
        <v>1.2958629444533001</v>
      </c>
      <c r="AJ32" s="90">
        <v>0</v>
      </c>
      <c r="AK32" s="90">
        <v>0</v>
      </c>
      <c r="AL32" s="277">
        <v>0</v>
      </c>
      <c r="AM32" s="277">
        <v>0</v>
      </c>
      <c r="AN32" s="277">
        <v>0</v>
      </c>
      <c r="AO32" s="277">
        <v>0</v>
      </c>
      <c r="AP32" s="277">
        <v>0</v>
      </c>
      <c r="AQ32" s="277">
        <v>-6.4729999999999999</v>
      </c>
      <c r="AR32" s="277">
        <v>-0.75</v>
      </c>
      <c r="AS32" s="277">
        <v>0</v>
      </c>
      <c r="AT32" s="277">
        <v>0</v>
      </c>
      <c r="AU32" s="277">
        <v>0</v>
      </c>
      <c r="AV32" s="277">
        <v>0</v>
      </c>
      <c r="AW32" s="276"/>
      <c r="AX32" s="277">
        <v>0</v>
      </c>
      <c r="AY32" s="277"/>
      <c r="AZ32" s="277">
        <v>0</v>
      </c>
      <c r="BA32" s="277"/>
      <c r="BB32" s="277">
        <v>-44.595246529999997</v>
      </c>
      <c r="BC32" s="277"/>
      <c r="BD32" s="277">
        <v>1.2958629444533001</v>
      </c>
      <c r="BE32" s="277"/>
      <c r="BF32" s="277">
        <f t="shared" si="6"/>
        <v>0</v>
      </c>
      <c r="BG32" s="277"/>
      <c r="BH32" s="277">
        <f t="shared" si="26"/>
        <v>0</v>
      </c>
      <c r="BI32" s="277">
        <f t="shared" si="26"/>
        <v>-6.4729999999999999</v>
      </c>
      <c r="BJ32" s="277">
        <f t="shared" si="26"/>
        <v>-7.2229999999999999</v>
      </c>
      <c r="BK32" s="277">
        <v>-7.2229999999999999</v>
      </c>
      <c r="BL32" s="277">
        <v>-7.2229999999999999</v>
      </c>
      <c r="BM32" s="277">
        <f t="shared" si="27"/>
        <v>-7.2229999999999999</v>
      </c>
      <c r="BN32" s="277">
        <f t="shared" si="27"/>
        <v>-0.75</v>
      </c>
      <c r="BO32" s="277">
        <f t="shared" si="27"/>
        <v>0</v>
      </c>
      <c r="BP32" s="296">
        <f t="shared" si="4"/>
        <v>-7.2229999999999999</v>
      </c>
      <c r="BQ32" s="296">
        <f t="shared" si="5"/>
        <v>0</v>
      </c>
    </row>
    <row r="33" spans="2:69" s="91" customFormat="1" ht="20.25" customHeight="1" outlineLevel="1">
      <c r="B33" s="146" t="s">
        <v>379</v>
      </c>
      <c r="C33" s="90"/>
      <c r="D33" s="90"/>
      <c r="E33" s="90"/>
      <c r="F33" s="90"/>
      <c r="G33" s="90"/>
      <c r="H33" s="90"/>
      <c r="I33" s="90"/>
      <c r="J33" s="90"/>
      <c r="K33" s="138"/>
      <c r="L33" s="90"/>
      <c r="M33" s="90"/>
      <c r="N33" s="90"/>
      <c r="O33" s="138"/>
      <c r="P33" s="139"/>
      <c r="Q33" s="90"/>
      <c r="R33" s="90"/>
      <c r="S33" s="90"/>
      <c r="T33" s="141"/>
      <c r="U33" s="141"/>
      <c r="V33" s="90"/>
      <c r="W33" s="90"/>
      <c r="X33" s="90"/>
      <c r="Y33" s="90"/>
      <c r="Z33" s="90"/>
      <c r="AA33" s="90"/>
      <c r="AB33" s="90"/>
      <c r="AC33" s="90"/>
      <c r="AD33" s="90"/>
      <c r="AE33" s="90"/>
      <c r="AF33" s="90"/>
      <c r="AG33" s="90"/>
      <c r="AH33" s="90"/>
      <c r="AI33" s="90"/>
      <c r="AJ33" s="90"/>
      <c r="AK33" s="90"/>
      <c r="AL33" s="277"/>
      <c r="AM33" s="277"/>
      <c r="AN33" s="277"/>
      <c r="AO33" s="277"/>
      <c r="AP33" s="277">
        <v>0</v>
      </c>
      <c r="AQ33" s="277">
        <v>0</v>
      </c>
      <c r="AR33" s="277">
        <v>0</v>
      </c>
      <c r="AS33" s="277">
        <v>2.4783739999999996</v>
      </c>
      <c r="AT33" s="277">
        <v>0</v>
      </c>
      <c r="AU33" s="277">
        <v>0</v>
      </c>
      <c r="AV33" s="277">
        <v>0</v>
      </c>
      <c r="AW33" s="276"/>
      <c r="AX33" s="277"/>
      <c r="AY33" s="277"/>
      <c r="AZ33" s="277"/>
      <c r="BA33" s="277"/>
      <c r="BB33" s="277"/>
      <c r="BC33" s="277"/>
      <c r="BD33" s="277"/>
      <c r="BE33" s="277"/>
      <c r="BF33" s="277">
        <f t="shared" si="6"/>
        <v>0</v>
      </c>
      <c r="BG33" s="277"/>
      <c r="BH33" s="277"/>
      <c r="BI33" s="277"/>
      <c r="BJ33" s="277"/>
      <c r="BK33" s="277">
        <v>2.4783739999999996</v>
      </c>
      <c r="BL33" s="277">
        <v>2.4783739999999996</v>
      </c>
      <c r="BM33" s="277">
        <f t="shared" si="27"/>
        <v>2.4783739999999996</v>
      </c>
      <c r="BN33" s="277">
        <f t="shared" si="27"/>
        <v>2.4783739999999996</v>
      </c>
      <c r="BO33" s="277">
        <f t="shared" si="27"/>
        <v>2.4783739999999996</v>
      </c>
      <c r="BP33" s="296">
        <f t="shared" si="4"/>
        <v>0</v>
      </c>
      <c r="BQ33" s="296">
        <f t="shared" si="5"/>
        <v>0</v>
      </c>
    </row>
    <row r="34" spans="2:69" s="91" customFormat="1" ht="20.25" customHeight="1" outlineLevel="1">
      <c r="B34" s="146" t="s">
        <v>380</v>
      </c>
      <c r="C34" s="90"/>
      <c r="D34" s="90"/>
      <c r="E34" s="90"/>
      <c r="F34" s="90"/>
      <c r="G34" s="90"/>
      <c r="H34" s="90"/>
      <c r="I34" s="90"/>
      <c r="J34" s="90"/>
      <c r="K34" s="138"/>
      <c r="L34" s="90"/>
      <c r="M34" s="90"/>
      <c r="N34" s="90"/>
      <c r="O34" s="138"/>
      <c r="P34" s="139"/>
      <c r="Q34" s="90"/>
      <c r="R34" s="90"/>
      <c r="S34" s="90"/>
      <c r="T34" s="141"/>
      <c r="U34" s="141"/>
      <c r="V34" s="90"/>
      <c r="W34" s="90"/>
      <c r="X34" s="90"/>
      <c r="Y34" s="90"/>
      <c r="Z34" s="90"/>
      <c r="AA34" s="90"/>
      <c r="AB34" s="90"/>
      <c r="AC34" s="90"/>
      <c r="AD34" s="90"/>
      <c r="AE34" s="90"/>
      <c r="AF34" s="90"/>
      <c r="AG34" s="90"/>
      <c r="AH34" s="90"/>
      <c r="AI34" s="90"/>
      <c r="AJ34" s="90"/>
      <c r="AK34" s="90"/>
      <c r="AL34" s="277"/>
      <c r="AM34" s="277"/>
      <c r="AN34" s="277"/>
      <c r="AO34" s="277"/>
      <c r="AP34" s="277">
        <v>0</v>
      </c>
      <c r="AQ34" s="277">
        <v>0</v>
      </c>
      <c r="AR34" s="277">
        <v>0</v>
      </c>
      <c r="AS34" s="277">
        <v>1.85</v>
      </c>
      <c r="AT34" s="277">
        <v>0</v>
      </c>
      <c r="AU34" s="277">
        <v>0</v>
      </c>
      <c r="AV34" s="277">
        <f>'[1]3| Yearly Adjusted EBITDA'!$E$22/1000</f>
        <v>0.48376256999999984</v>
      </c>
      <c r="AW34" s="276"/>
      <c r="AX34" s="277"/>
      <c r="AY34" s="277"/>
      <c r="AZ34" s="277"/>
      <c r="BA34" s="277"/>
      <c r="BB34" s="277"/>
      <c r="BC34" s="277"/>
      <c r="BD34" s="277"/>
      <c r="BE34" s="277"/>
      <c r="BF34" s="277">
        <f t="shared" si="6"/>
        <v>0</v>
      </c>
      <c r="BG34" s="277"/>
      <c r="BH34" s="277"/>
      <c r="BI34" s="277"/>
      <c r="BJ34" s="277"/>
      <c r="BK34" s="277">
        <v>1.85</v>
      </c>
      <c r="BL34" s="277">
        <v>1.85</v>
      </c>
      <c r="BM34" s="277">
        <f t="shared" si="27"/>
        <v>1.85</v>
      </c>
      <c r="BN34" s="277">
        <f t="shared" si="27"/>
        <v>1.85</v>
      </c>
      <c r="BO34" s="277">
        <f t="shared" si="27"/>
        <v>2.3337625699999998</v>
      </c>
      <c r="BP34" s="296">
        <f t="shared" si="4"/>
        <v>0</v>
      </c>
      <c r="BQ34" s="296">
        <f t="shared" si="5"/>
        <v>0.48376256999999984</v>
      </c>
    </row>
    <row r="35" spans="2:69" s="91" customFormat="1" ht="20.25" customHeight="1" outlineLevel="1">
      <c r="B35" s="146" t="s">
        <v>294</v>
      </c>
      <c r="C35" s="90">
        <v>0</v>
      </c>
      <c r="D35" s="90">
        <v>0</v>
      </c>
      <c r="E35" s="90">
        <v>1.06739841</v>
      </c>
      <c r="F35" s="90">
        <v>0</v>
      </c>
      <c r="G35" s="90">
        <v>0</v>
      </c>
      <c r="H35" s="90">
        <v>1.4039431</v>
      </c>
      <c r="I35" s="90">
        <v>0</v>
      </c>
      <c r="J35" s="90"/>
      <c r="K35" s="138"/>
      <c r="L35" s="90">
        <f t="shared" si="17"/>
        <v>1.06739841</v>
      </c>
      <c r="M35" s="90"/>
      <c r="N35" s="90">
        <f t="shared" si="18"/>
        <v>1.4039431</v>
      </c>
      <c r="O35" s="138"/>
      <c r="P35" s="139"/>
      <c r="Q35" s="90">
        <f t="shared" si="19"/>
        <v>1.06739841</v>
      </c>
      <c r="R35" s="90"/>
      <c r="S35" s="90">
        <f t="shared" si="20"/>
        <v>1.4039431</v>
      </c>
      <c r="T35" s="141"/>
      <c r="U35" s="141"/>
      <c r="V35" s="90">
        <v>0</v>
      </c>
      <c r="W35" s="90">
        <v>0</v>
      </c>
      <c r="X35" s="90">
        <v>1.06739841</v>
      </c>
      <c r="Y35" s="90">
        <v>0</v>
      </c>
      <c r="Z35" s="90">
        <v>0</v>
      </c>
      <c r="AA35" s="90">
        <v>1.4039431</v>
      </c>
      <c r="AB35" s="90">
        <v>0</v>
      </c>
      <c r="AC35" s="90">
        <v>0</v>
      </c>
      <c r="AD35" s="90">
        <v>0</v>
      </c>
      <c r="AE35" s="90">
        <v>0</v>
      </c>
      <c r="AF35" s="90">
        <v>0</v>
      </c>
      <c r="AG35" s="90">
        <v>9.5890784499999988</v>
      </c>
      <c r="AH35" s="90">
        <v>0</v>
      </c>
      <c r="AI35" s="90">
        <v>0</v>
      </c>
      <c r="AJ35" s="90">
        <v>-28.07013912</v>
      </c>
      <c r="AK35" s="90">
        <v>11.381396390000001</v>
      </c>
      <c r="AL35" s="277">
        <v>0.88415082547050006</v>
      </c>
      <c r="AM35" s="277">
        <v>8.1166064401369002</v>
      </c>
      <c r="AN35" s="277">
        <v>-4.6962444300000001</v>
      </c>
      <c r="AO35" s="277">
        <v>0.21786264999999999</v>
      </c>
      <c r="AP35" s="297">
        <v>-8.7729999999999997</v>
      </c>
      <c r="AQ35" s="277">
        <v>-6.7850000000000001</v>
      </c>
      <c r="AR35" s="277">
        <v>-0.57101640999999992</v>
      </c>
      <c r="AS35" s="277">
        <v>0</v>
      </c>
      <c r="AT35" s="277">
        <v>0</v>
      </c>
      <c r="AU35" s="277">
        <v>0</v>
      </c>
      <c r="AV35" s="277">
        <f>'[1]3| Yearly Adjusted EBITDA'!$E$19/1000</f>
        <v>0.256386</v>
      </c>
      <c r="AW35" s="276"/>
      <c r="AX35" s="277">
        <v>1.06739841</v>
      </c>
      <c r="AY35" s="277"/>
      <c r="AZ35" s="277">
        <v>1.4039431</v>
      </c>
      <c r="BA35" s="277"/>
      <c r="BB35" s="277">
        <v>9.5890784499999988</v>
      </c>
      <c r="BC35" s="277"/>
      <c r="BD35" s="277">
        <v>-16.688742730000001</v>
      </c>
      <c r="BE35" s="277"/>
      <c r="BF35" s="277">
        <f t="shared" si="6"/>
        <v>4.5223754856074008</v>
      </c>
      <c r="BG35" s="277"/>
      <c r="BH35" s="277">
        <f t="shared" ref="BH35:BJ36" si="28">AP35+AO35+AN35+AM35</f>
        <v>-5.1347753398630989</v>
      </c>
      <c r="BI35" s="277">
        <f t="shared" si="28"/>
        <v>-20.036381779999999</v>
      </c>
      <c r="BJ35" s="277">
        <f t="shared" si="28"/>
        <v>-15.911153759999998</v>
      </c>
      <c r="BK35" s="277">
        <v>-16.129016409999998</v>
      </c>
      <c r="BL35" s="277">
        <v>-16.129016409999998</v>
      </c>
      <c r="BM35" s="277">
        <f t="shared" si="27"/>
        <v>-7.3560164100000005</v>
      </c>
      <c r="BN35" s="277">
        <f t="shared" si="27"/>
        <v>-0.57101640999999992</v>
      </c>
      <c r="BO35" s="277">
        <f t="shared" si="27"/>
        <v>0.256386</v>
      </c>
      <c r="BP35" s="296">
        <f t="shared" si="4"/>
        <v>-16.129016409999998</v>
      </c>
      <c r="BQ35" s="296">
        <f t="shared" si="5"/>
        <v>0.256386</v>
      </c>
    </row>
    <row r="36" spans="2:69" s="91" customFormat="1" ht="20.25" customHeight="1" outlineLevel="1">
      <c r="B36" s="146" t="s">
        <v>109</v>
      </c>
      <c r="C36" s="90">
        <v>0</v>
      </c>
      <c r="D36" s="90">
        <v>0</v>
      </c>
      <c r="E36" s="90">
        <v>0</v>
      </c>
      <c r="F36" s="90">
        <v>48.127063679999999</v>
      </c>
      <c r="G36" s="90">
        <v>0</v>
      </c>
      <c r="H36" s="90">
        <v>0</v>
      </c>
      <c r="I36" s="90">
        <v>99.681855999999996</v>
      </c>
      <c r="J36" s="90"/>
      <c r="K36" s="138"/>
      <c r="L36" s="90">
        <f t="shared" si="17"/>
        <v>0</v>
      </c>
      <c r="M36" s="90"/>
      <c r="N36" s="90">
        <f t="shared" si="18"/>
        <v>99.681855999999996</v>
      </c>
      <c r="O36" s="138"/>
      <c r="P36" s="139"/>
      <c r="Q36" s="90">
        <f t="shared" si="19"/>
        <v>48.127063679999999</v>
      </c>
      <c r="R36" s="90"/>
      <c r="S36" s="90">
        <f t="shared" si="20"/>
        <v>147.80891968</v>
      </c>
      <c r="T36" s="141"/>
      <c r="U36" s="141"/>
      <c r="V36" s="90">
        <v>0</v>
      </c>
      <c r="W36" s="90">
        <v>0</v>
      </c>
      <c r="X36" s="90">
        <v>0</v>
      </c>
      <c r="Y36" s="90">
        <v>48.127063679999999</v>
      </c>
      <c r="Z36" s="90">
        <v>0</v>
      </c>
      <c r="AA36" s="90">
        <v>0</v>
      </c>
      <c r="AB36" s="90">
        <v>97.157855999999995</v>
      </c>
      <c r="AC36" s="90">
        <v>252.39957146</v>
      </c>
      <c r="AD36" s="90">
        <v>0</v>
      </c>
      <c r="AE36" s="90">
        <v>0</v>
      </c>
      <c r="AF36" s="90">
        <v>0</v>
      </c>
      <c r="AG36" s="90">
        <v>0</v>
      </c>
      <c r="AH36" s="90">
        <v>0</v>
      </c>
      <c r="AI36" s="90">
        <v>0</v>
      </c>
      <c r="AJ36" s="90">
        <v>0</v>
      </c>
      <c r="AK36" s="90">
        <v>0</v>
      </c>
      <c r="AL36" s="277">
        <v>0</v>
      </c>
      <c r="AM36" s="277">
        <v>0</v>
      </c>
      <c r="AN36" s="277">
        <v>29.565096069999999</v>
      </c>
      <c r="AO36" s="277">
        <v>141.61717999999999</v>
      </c>
      <c r="AP36" s="277">
        <v>0</v>
      </c>
      <c r="AQ36" s="277">
        <v>0</v>
      </c>
      <c r="AR36" s="277">
        <v>0</v>
      </c>
      <c r="AS36" s="277">
        <v>0</v>
      </c>
      <c r="AT36" s="277">
        <v>0</v>
      </c>
      <c r="AU36" s="277">
        <v>0</v>
      </c>
      <c r="AV36" s="277">
        <f>'[1]3| Yearly Adjusted EBITDA'!$E$23/1000</f>
        <v>0.34333778000000004</v>
      </c>
      <c r="AW36" s="276"/>
      <c r="AX36" s="277">
        <v>48.127063679999999</v>
      </c>
      <c r="AY36" s="277"/>
      <c r="AZ36" s="277">
        <v>349.55742745999999</v>
      </c>
      <c r="BA36" s="277"/>
      <c r="BB36" s="277">
        <v>0</v>
      </c>
      <c r="BC36" s="277"/>
      <c r="BD36" s="277">
        <v>0</v>
      </c>
      <c r="BE36" s="277"/>
      <c r="BF36" s="277">
        <f t="shared" si="6"/>
        <v>171.18227607</v>
      </c>
      <c r="BG36" s="277"/>
      <c r="BH36" s="277">
        <f t="shared" si="28"/>
        <v>171.18227607</v>
      </c>
      <c r="BI36" s="277">
        <f t="shared" si="28"/>
        <v>171.18227607</v>
      </c>
      <c r="BJ36" s="277">
        <f t="shared" si="28"/>
        <v>141.61717999999999</v>
      </c>
      <c r="BK36" s="277">
        <v>0</v>
      </c>
      <c r="BL36" s="277">
        <v>0</v>
      </c>
      <c r="BM36" s="277">
        <f t="shared" si="27"/>
        <v>0</v>
      </c>
      <c r="BN36" s="277">
        <f t="shared" si="27"/>
        <v>0</v>
      </c>
      <c r="BO36" s="277">
        <f t="shared" si="27"/>
        <v>0.34333778000000004</v>
      </c>
      <c r="BP36" s="296">
        <f t="shared" si="4"/>
        <v>0</v>
      </c>
      <c r="BQ36" s="296">
        <f t="shared" si="5"/>
        <v>0.34333778000000004</v>
      </c>
    </row>
    <row r="37" spans="2:69" s="91" customFormat="1" ht="20.25" customHeight="1">
      <c r="B37" s="147" t="s">
        <v>295</v>
      </c>
      <c r="C37" s="143">
        <f t="shared" ref="C37:I37" si="29">+C26+C27+C28</f>
        <v>58.79037163333571</v>
      </c>
      <c r="D37" s="143">
        <f t="shared" si="29"/>
        <v>60.359354037701394</v>
      </c>
      <c r="E37" s="143">
        <f t="shared" si="29"/>
        <v>52.167281493602879</v>
      </c>
      <c r="F37" s="143">
        <f t="shared" si="29"/>
        <v>54.146829588892409</v>
      </c>
      <c r="G37" s="143">
        <f t="shared" si="29"/>
        <v>49.481041529913064</v>
      </c>
      <c r="H37" s="143">
        <f t="shared" si="29"/>
        <v>48.622432462597516</v>
      </c>
      <c r="I37" s="143">
        <f t="shared" si="29"/>
        <v>40.542076721289675</v>
      </c>
      <c r="J37" s="137"/>
      <c r="K37" s="138"/>
      <c r="L37" s="143">
        <f t="shared" si="17"/>
        <v>171.31700716463999</v>
      </c>
      <c r="M37" s="143"/>
      <c r="N37" s="143">
        <f t="shared" si="18"/>
        <v>138.64555071380025</v>
      </c>
      <c r="O37" s="138"/>
      <c r="P37" s="139"/>
      <c r="Q37" s="143">
        <f t="shared" si="19"/>
        <v>225.46383675353241</v>
      </c>
      <c r="R37" s="143"/>
      <c r="S37" s="143">
        <f t="shared" si="20"/>
        <v>192.79238030269266</v>
      </c>
      <c r="T37" s="139"/>
      <c r="U37" s="139"/>
      <c r="V37" s="143">
        <v>58.790371813170204</v>
      </c>
      <c r="W37" s="143">
        <v>54.603097039016639</v>
      </c>
      <c r="X37" s="143">
        <v>52.167281460647565</v>
      </c>
      <c r="Y37" s="143">
        <v>51.539499461282482</v>
      </c>
      <c r="Z37" s="143">
        <v>51.684679038482848</v>
      </c>
      <c r="AA37" s="143">
        <v>44.14196189259755</v>
      </c>
      <c r="AB37" s="143">
        <v>42.542076577060058</v>
      </c>
      <c r="AC37" s="143">
        <v>36.794263991261914</v>
      </c>
      <c r="AD37" s="143">
        <v>26.873034655299644</v>
      </c>
      <c r="AE37" s="143">
        <v>26.611142912043221</v>
      </c>
      <c r="AF37" s="143">
        <v>34.872105509928701</v>
      </c>
      <c r="AG37" s="143">
        <v>22.777994485868476</v>
      </c>
      <c r="AH37" s="143">
        <v>36.450804621982911</v>
      </c>
      <c r="AI37" s="143">
        <v>44.633053017984714</v>
      </c>
      <c r="AJ37" s="143">
        <v>29.752416021940377</v>
      </c>
      <c r="AK37" s="143">
        <v>24.329221463904652</v>
      </c>
      <c r="AL37" s="278">
        <f t="shared" ref="AL37:AS37" si="30">SUM(AL26:AL28)</f>
        <v>11.082285382665585</v>
      </c>
      <c r="AM37" s="278">
        <f t="shared" si="30"/>
        <v>8.2597432986869173</v>
      </c>
      <c r="AN37" s="278">
        <f t="shared" si="30"/>
        <v>4.0357058689703109</v>
      </c>
      <c r="AO37" s="278">
        <f t="shared" si="30"/>
        <v>14.790059914365315</v>
      </c>
      <c r="AP37" s="278">
        <f t="shared" si="30"/>
        <v>9.3039086823465986</v>
      </c>
      <c r="AQ37" s="278">
        <f t="shared" si="30"/>
        <v>19.591067160000001</v>
      </c>
      <c r="AR37" s="278">
        <f t="shared" si="30"/>
        <v>16.068729808587598</v>
      </c>
      <c r="AS37" s="278">
        <f t="shared" si="30"/>
        <v>8.590594216987169</v>
      </c>
      <c r="AT37" s="278">
        <f t="shared" ref="AT37:AU37" si="31">SUM(AT26:AT28)</f>
        <v>12.729000000000001</v>
      </c>
      <c r="AU37" s="278">
        <f t="shared" si="31"/>
        <v>13.702</v>
      </c>
      <c r="AV37" s="278">
        <f t="shared" ref="AV37" si="32">SUM(AV26:AV28)</f>
        <v>14.635935690000002</v>
      </c>
      <c r="AW37" s="276"/>
      <c r="AX37" s="278">
        <v>217.10024977411689</v>
      </c>
      <c r="AY37" s="278"/>
      <c r="AZ37" s="278">
        <f t="shared" ref="AZ37:BL37" si="33">SUM(AZ26:AZ28)</f>
        <v>175.16298149940226</v>
      </c>
      <c r="BA37" s="278">
        <f t="shared" si="33"/>
        <v>0</v>
      </c>
      <c r="BB37" s="278">
        <f t="shared" si="33"/>
        <v>111.13427756314007</v>
      </c>
      <c r="BC37" s="278">
        <f t="shared" si="33"/>
        <v>0</v>
      </c>
      <c r="BD37" s="278">
        <f t="shared" si="33"/>
        <v>135.16549512581267</v>
      </c>
      <c r="BE37" s="278">
        <f t="shared" si="33"/>
        <v>0</v>
      </c>
      <c r="BF37" s="278">
        <f t="shared" si="33"/>
        <v>38.167794464688114</v>
      </c>
      <c r="BG37" s="278">
        <f t="shared" si="33"/>
        <v>0</v>
      </c>
      <c r="BH37" s="278">
        <f t="shared" si="33"/>
        <v>36.300596156190323</v>
      </c>
      <c r="BI37" s="278">
        <f t="shared" si="33"/>
        <v>47.720741625682251</v>
      </c>
      <c r="BJ37" s="278">
        <f t="shared" si="33"/>
        <v>59.753765565299474</v>
      </c>
      <c r="BK37" s="278">
        <f t="shared" si="33"/>
        <v>53.830649149742662</v>
      </c>
      <c r="BL37" s="278">
        <f t="shared" si="33"/>
        <v>53.860649149742677</v>
      </c>
      <c r="BM37" s="278">
        <f t="shared" ref="BM37:BN37" si="34">SUM(BM26:BM28)</f>
        <v>56.979391185574769</v>
      </c>
      <c r="BN37" s="278">
        <f t="shared" si="34"/>
        <v>51.090324025574752</v>
      </c>
      <c r="BO37" s="278">
        <f t="shared" ref="BO37" si="35">SUM(BO26:BO28)</f>
        <v>49.657529906987179</v>
      </c>
      <c r="BP37" s="296">
        <f t="shared" si="4"/>
        <v>44.963705650934202</v>
      </c>
      <c r="BQ37" s="296">
        <f t="shared" si="5"/>
        <v>41.066935690000001</v>
      </c>
    </row>
    <row r="38" spans="2:69" s="91" customFormat="1" ht="20.25" customHeight="1">
      <c r="B38" s="85" t="s">
        <v>296</v>
      </c>
      <c r="C38" s="90">
        <v>1.0573009900000003</v>
      </c>
      <c r="D38" s="90">
        <v>0.81916550999999982</v>
      </c>
      <c r="E38" s="90">
        <v>0.2200685</v>
      </c>
      <c r="F38" s="90">
        <v>2.0245031</v>
      </c>
      <c r="G38" s="90">
        <v>1.0082270800000002</v>
      </c>
      <c r="H38" s="90">
        <v>2.0300903199999998</v>
      </c>
      <c r="I38" s="90">
        <v>1.15459519</v>
      </c>
      <c r="J38" s="90"/>
      <c r="K38" s="138"/>
      <c r="L38" s="90">
        <f t="shared" si="17"/>
        <v>2.0965350000000003</v>
      </c>
      <c r="M38" s="90"/>
      <c r="N38" s="90">
        <f t="shared" si="18"/>
        <v>4.1929125899999997</v>
      </c>
      <c r="O38" s="138"/>
      <c r="P38" s="139"/>
      <c r="Q38" s="90">
        <f t="shared" si="19"/>
        <v>4.1210380999999998</v>
      </c>
      <c r="R38" s="90"/>
      <c r="S38" s="90">
        <f t="shared" si="20"/>
        <v>6.2174156900000002</v>
      </c>
      <c r="T38" s="141"/>
      <c r="U38" s="141"/>
      <c r="V38" s="90">
        <v>1.0573009900000003</v>
      </c>
      <c r="W38" s="90">
        <v>1.5394033199999999</v>
      </c>
      <c r="X38" s="90">
        <v>0.2200685</v>
      </c>
      <c r="Y38" s="90">
        <v>2.0245031</v>
      </c>
      <c r="Z38" s="90">
        <v>1.0082270800000002</v>
      </c>
      <c r="AA38" s="90">
        <v>2.0300903199999998</v>
      </c>
      <c r="AB38" s="90">
        <v>1.15459519</v>
      </c>
      <c r="AC38" s="90">
        <v>1.5102393999999999</v>
      </c>
      <c r="AD38" s="90">
        <v>4.3741576799999997</v>
      </c>
      <c r="AE38" s="90">
        <v>4.7994928700000008</v>
      </c>
      <c r="AF38" s="90">
        <v>2.5638226414713539</v>
      </c>
      <c r="AG38" s="90">
        <v>4.882060322000001</v>
      </c>
      <c r="AH38" s="90">
        <v>4.6481144800000003</v>
      </c>
      <c r="AI38" s="90">
        <v>1.3500596000000002</v>
      </c>
      <c r="AJ38" s="90">
        <v>1.9283296400000001</v>
      </c>
      <c r="AK38" s="90">
        <v>7.9454883700000005</v>
      </c>
      <c r="AL38" s="277">
        <v>3.7042243199999998</v>
      </c>
      <c r="AM38" s="277">
        <v>8.622475080000001</v>
      </c>
      <c r="AN38" s="277">
        <v>4.1389621599999993</v>
      </c>
      <c r="AO38" s="277">
        <v>2.1202321299999993</v>
      </c>
      <c r="AP38" s="297">
        <v>5.1559999999999997</v>
      </c>
      <c r="AQ38" s="277">
        <v>2.9049999999999998</v>
      </c>
      <c r="AR38" s="277">
        <v>3.2210000000000001</v>
      </c>
      <c r="AS38" s="277">
        <v>0.441</v>
      </c>
      <c r="AT38" s="277">
        <f>133/1000</f>
        <v>0.13300000000000001</v>
      </c>
      <c r="AU38" s="277">
        <f>17/1000</f>
        <v>1.7000000000000001E-2</v>
      </c>
      <c r="AV38" s="277">
        <v>0</v>
      </c>
      <c r="AW38" s="276"/>
      <c r="AX38" s="277">
        <v>4.8412759100000002</v>
      </c>
      <c r="AY38" s="277"/>
      <c r="AZ38" s="277">
        <v>5.7031519899999994</v>
      </c>
      <c r="BA38" s="277"/>
      <c r="BB38" s="277">
        <v>16.619533513471357</v>
      </c>
      <c r="BC38" s="277"/>
      <c r="BD38" s="277">
        <v>15.871992090000001</v>
      </c>
      <c r="BE38" s="277"/>
      <c r="BF38" s="277">
        <f t="shared" si="6"/>
        <v>18.585893689999999</v>
      </c>
      <c r="BG38" s="277"/>
      <c r="BH38" s="277">
        <f>AP38+AO38+AN38+AM38</f>
        <v>20.03766937</v>
      </c>
      <c r="BI38" s="277">
        <f>AQ38+AP38+AO38+AN38</f>
        <v>14.32019429</v>
      </c>
      <c r="BJ38" s="277">
        <f>AR38+AQ38+AP38+AO38</f>
        <v>13.40223213</v>
      </c>
      <c r="BK38" s="277">
        <v>6.1844299369479989</v>
      </c>
      <c r="BL38" s="277">
        <v>6.184429936947998</v>
      </c>
      <c r="BM38" s="277">
        <f>AT38+AS38+AR38+AQ38</f>
        <v>6.6999999999999993</v>
      </c>
      <c r="BN38" s="277">
        <f>AU38+AT38+AS38+AR38</f>
        <v>3.8120000000000003</v>
      </c>
      <c r="BO38" s="277">
        <f>AV38+AU38+AT38+AS38</f>
        <v>0.59099999999999997</v>
      </c>
      <c r="BP38" s="296">
        <f t="shared" si="4"/>
        <v>11.282</v>
      </c>
      <c r="BQ38" s="296">
        <f t="shared" si="5"/>
        <v>0.15000000000000002</v>
      </c>
    </row>
    <row r="39" spans="2:69" s="91" customFormat="1" ht="20.25" customHeight="1">
      <c r="B39" s="85" t="s">
        <v>297</v>
      </c>
      <c r="C39" s="90">
        <v>9.7181847054214057</v>
      </c>
      <c r="D39" s="90">
        <v>8.9043428699999989</v>
      </c>
      <c r="E39" s="90">
        <v>16.505921867044666</v>
      </c>
      <c r="F39" s="90">
        <v>19.106506</v>
      </c>
      <c r="G39" s="90">
        <v>23.660852638569768</v>
      </c>
      <c r="H39" s="90">
        <v>18.708014581627019</v>
      </c>
      <c r="I39" s="90">
        <v>16.84800385577033</v>
      </c>
      <c r="J39" s="90"/>
      <c r="K39" s="138"/>
      <c r="L39" s="90">
        <f t="shared" si="17"/>
        <v>35.128449442466071</v>
      </c>
      <c r="M39" s="90"/>
      <c r="N39" s="90">
        <f t="shared" si="18"/>
        <v>59.21687107596712</v>
      </c>
      <c r="O39" s="138"/>
      <c r="P39" s="139"/>
      <c r="Q39" s="90">
        <f t="shared" si="19"/>
        <v>54.234955442466074</v>
      </c>
      <c r="R39" s="90"/>
      <c r="S39" s="90">
        <f t="shared" si="20"/>
        <v>78.323377075967116</v>
      </c>
      <c r="T39" s="141"/>
      <c r="U39" s="141"/>
      <c r="V39" s="90">
        <v>9.7181847054214057</v>
      </c>
      <c r="W39" s="90">
        <v>8.9043428699999989</v>
      </c>
      <c r="X39" s="90">
        <v>16.505921867044666</v>
      </c>
      <c r="Y39" s="90">
        <v>19.106506</v>
      </c>
      <c r="Z39" s="90">
        <v>23.660852638569768</v>
      </c>
      <c r="AA39" s="90">
        <v>18.708014581627019</v>
      </c>
      <c r="AB39" s="90">
        <v>16.84800385577033</v>
      </c>
      <c r="AC39" s="90">
        <v>14.718655356051629</v>
      </c>
      <c r="AD39" s="90">
        <v>13.139570714679241</v>
      </c>
      <c r="AE39" s="90">
        <v>11.721314837343202</v>
      </c>
      <c r="AF39" s="90">
        <v>11.258214103460665</v>
      </c>
      <c r="AG39" s="90">
        <v>9.4971252924263414</v>
      </c>
      <c r="AH39" s="90">
        <v>5.3667213871462902</v>
      </c>
      <c r="AI39" s="90">
        <v>4.9281899999999998</v>
      </c>
      <c r="AJ39" s="90">
        <v>4.6954944325092001</v>
      </c>
      <c r="AK39" s="90">
        <v>7.2555360000000002</v>
      </c>
      <c r="AL39" s="277">
        <f t="shared" ref="AL39:AP39" si="36">AL40</f>
        <v>0</v>
      </c>
      <c r="AM39" s="277">
        <f t="shared" si="36"/>
        <v>0</v>
      </c>
      <c r="AN39" s="277">
        <f t="shared" si="36"/>
        <v>0</v>
      </c>
      <c r="AO39" s="277">
        <f t="shared" si="36"/>
        <v>0</v>
      </c>
      <c r="AP39" s="277">
        <f t="shared" si="36"/>
        <v>0</v>
      </c>
      <c r="AQ39" s="277">
        <f t="shared" ref="AQ39:AV39" si="37">AQ40</f>
        <v>0</v>
      </c>
      <c r="AR39" s="277">
        <f t="shared" si="37"/>
        <v>0</v>
      </c>
      <c r="AS39" s="277">
        <f t="shared" si="37"/>
        <v>0</v>
      </c>
      <c r="AT39" s="277">
        <f t="shared" si="37"/>
        <v>0</v>
      </c>
      <c r="AU39" s="277">
        <f t="shared" si="37"/>
        <v>0</v>
      </c>
      <c r="AV39" s="277">
        <f t="shared" si="37"/>
        <v>0</v>
      </c>
      <c r="AW39" s="276"/>
      <c r="AX39" s="277">
        <v>54.234955442466074</v>
      </c>
      <c r="AY39" s="277"/>
      <c r="AZ39" s="277">
        <v>73.935526432018747</v>
      </c>
      <c r="BA39" s="277"/>
      <c r="BB39" s="277">
        <v>45.616224947909451</v>
      </c>
      <c r="BC39" s="277"/>
      <c r="BD39" s="277">
        <v>22.245941819655489</v>
      </c>
      <c r="BE39" s="277"/>
      <c r="BF39" s="277">
        <f t="shared" si="6"/>
        <v>0</v>
      </c>
      <c r="BG39" s="277"/>
      <c r="BH39" s="277">
        <f>SUM(BH40:BH42)</f>
        <v>0</v>
      </c>
      <c r="BI39" s="277">
        <f>SUM(BI40:BI42)</f>
        <v>0</v>
      </c>
      <c r="BJ39" s="277">
        <f>SUM(BJ40:BJ42)</f>
        <v>0</v>
      </c>
      <c r="BK39" s="277">
        <f>SUM(BK40:BK42)</f>
        <v>0</v>
      </c>
      <c r="BL39" s="277">
        <f t="shared" ref="BL39" si="38">SUM(AR39:AW39)</f>
        <v>0</v>
      </c>
      <c r="BM39" s="277">
        <f>SUM(BM40:BM42)</f>
        <v>0</v>
      </c>
      <c r="BN39" s="277">
        <f>SUM(BN40:BN42)</f>
        <v>0</v>
      </c>
      <c r="BO39" s="277">
        <f>SUM(BO40:BO42)</f>
        <v>0</v>
      </c>
      <c r="BP39" s="296">
        <f t="shared" si="4"/>
        <v>0</v>
      </c>
      <c r="BQ39" s="296">
        <f t="shared" si="5"/>
        <v>0</v>
      </c>
    </row>
    <row r="40" spans="2:69" s="91" customFormat="1" ht="20.25" customHeight="1" outlineLevel="1">
      <c r="B40" s="144" t="s">
        <v>298</v>
      </c>
      <c r="C40" s="145">
        <v>9.7181847054214057</v>
      </c>
      <c r="D40" s="145">
        <v>8.9043428699999989</v>
      </c>
      <c r="E40" s="145">
        <v>15.048272162660821</v>
      </c>
      <c r="F40" s="145">
        <v>17.384346465105761</v>
      </c>
      <c r="G40" s="145">
        <v>21.9414809749209</v>
      </c>
      <c r="H40" s="145">
        <v>17.561893823297023</v>
      </c>
      <c r="I40" s="145">
        <v>15.694019543363577</v>
      </c>
      <c r="J40" s="90"/>
      <c r="K40" s="138"/>
      <c r="L40" s="145">
        <f t="shared" si="17"/>
        <v>33.670799738082223</v>
      </c>
      <c r="M40" s="145"/>
      <c r="N40" s="145">
        <f t="shared" si="18"/>
        <v>55.1973943415815</v>
      </c>
      <c r="O40" s="138"/>
      <c r="P40" s="139"/>
      <c r="Q40" s="145">
        <f t="shared" si="19"/>
        <v>51.055146203187988</v>
      </c>
      <c r="R40" s="145"/>
      <c r="S40" s="145">
        <f t="shared" si="20"/>
        <v>72.581740806687264</v>
      </c>
      <c r="T40" s="141"/>
      <c r="U40" s="141"/>
      <c r="V40" s="145">
        <v>9.7181847054214057</v>
      </c>
      <c r="W40" s="145">
        <v>8.9043428699999989</v>
      </c>
      <c r="X40" s="145">
        <v>15.048272162660821</v>
      </c>
      <c r="Y40" s="145">
        <v>17.384346465105761</v>
      </c>
      <c r="Z40" s="145">
        <v>21.9414809749209</v>
      </c>
      <c r="AA40" s="145">
        <v>17.561893823297023</v>
      </c>
      <c r="AB40" s="145">
        <v>15.694019543363577</v>
      </c>
      <c r="AC40" s="145">
        <v>13.9909624384706</v>
      </c>
      <c r="AD40" s="145">
        <v>13.139570714679241</v>
      </c>
      <c r="AE40" s="145">
        <v>11.721314837343202</v>
      </c>
      <c r="AF40" s="145">
        <v>11.258214103460665</v>
      </c>
      <c r="AG40" s="145">
        <v>9.4971252924263414</v>
      </c>
      <c r="AH40" s="145">
        <v>5.3667213871462902</v>
      </c>
      <c r="AI40" s="145">
        <v>4.9281899999999998</v>
      </c>
      <c r="AJ40" s="145">
        <v>4.6954944325092001</v>
      </c>
      <c r="AK40" s="145">
        <v>7.2555360000000002</v>
      </c>
      <c r="AL40" s="279">
        <v>0</v>
      </c>
      <c r="AM40" s="279">
        <v>0</v>
      </c>
      <c r="AN40" s="279">
        <v>0</v>
      </c>
      <c r="AO40" s="279">
        <v>0</v>
      </c>
      <c r="AP40" s="279">
        <v>0</v>
      </c>
      <c r="AQ40" s="279">
        <v>0</v>
      </c>
      <c r="AR40" s="279">
        <v>0</v>
      </c>
      <c r="AS40" s="279">
        <v>0</v>
      </c>
      <c r="AT40" s="279">
        <v>0</v>
      </c>
      <c r="AU40" s="279">
        <v>0</v>
      </c>
      <c r="AV40" s="279">
        <v>0</v>
      </c>
      <c r="AW40" s="276"/>
      <c r="AX40" s="279">
        <v>51.055146203187988</v>
      </c>
      <c r="AY40" s="279"/>
      <c r="AZ40" s="279">
        <v>69.188356780052104</v>
      </c>
      <c r="BA40" s="279"/>
      <c r="BB40" s="279">
        <v>45.616224947909451</v>
      </c>
      <c r="BC40" s="279"/>
      <c r="BD40" s="279">
        <v>22.245941819655489</v>
      </c>
      <c r="BE40" s="279"/>
      <c r="BF40" s="279">
        <f t="shared" si="6"/>
        <v>0</v>
      </c>
      <c r="BG40" s="279"/>
      <c r="BH40" s="279">
        <f t="shared" ref="BH40:BJ42" si="39">AP40+AO40+AN40+AM40</f>
        <v>0</v>
      </c>
      <c r="BI40" s="279">
        <f t="shared" si="39"/>
        <v>0</v>
      </c>
      <c r="BJ40" s="279">
        <f t="shared" si="39"/>
        <v>0</v>
      </c>
      <c r="BK40" s="279">
        <v>0</v>
      </c>
      <c r="BL40" s="279">
        <v>0</v>
      </c>
      <c r="BM40" s="279">
        <f t="shared" ref="BM40:BO42" si="40">AT40+AS40+AR40+AQ40</f>
        <v>0</v>
      </c>
      <c r="BN40" s="279">
        <f t="shared" si="40"/>
        <v>0</v>
      </c>
      <c r="BO40" s="279">
        <f t="shared" si="40"/>
        <v>0</v>
      </c>
      <c r="BP40" s="296">
        <f t="shared" si="4"/>
        <v>0</v>
      </c>
      <c r="BQ40" s="296">
        <f t="shared" si="5"/>
        <v>0</v>
      </c>
    </row>
    <row r="41" spans="2:69" s="91" customFormat="1" ht="20.25" customHeight="1" outlineLevel="1">
      <c r="B41" s="146" t="s">
        <v>299</v>
      </c>
      <c r="C41" s="90">
        <v>0</v>
      </c>
      <c r="D41" s="90">
        <v>0</v>
      </c>
      <c r="E41" s="90">
        <v>0</v>
      </c>
      <c r="F41" s="90">
        <v>0</v>
      </c>
      <c r="G41" s="90">
        <v>7.7044690771572916E-2</v>
      </c>
      <c r="H41" s="90">
        <v>2.5092870218579234E-2</v>
      </c>
      <c r="I41" s="90">
        <v>7.5944945355191883E-4</v>
      </c>
      <c r="J41" s="90"/>
      <c r="K41" s="138"/>
      <c r="L41" s="90">
        <f t="shared" si="17"/>
        <v>0</v>
      </c>
      <c r="M41" s="90"/>
      <c r="N41" s="90">
        <f t="shared" si="18"/>
        <v>0.10289701044370406</v>
      </c>
      <c r="O41" s="138"/>
      <c r="P41" s="139"/>
      <c r="Q41" s="90">
        <f t="shared" si="19"/>
        <v>0</v>
      </c>
      <c r="R41" s="90"/>
      <c r="S41" s="90">
        <f t="shared" si="20"/>
        <v>0.10289701044370406</v>
      </c>
      <c r="T41" s="141"/>
      <c r="U41" s="141"/>
      <c r="V41" s="90">
        <v>0</v>
      </c>
      <c r="W41" s="90">
        <v>0</v>
      </c>
      <c r="X41" s="90">
        <v>0</v>
      </c>
      <c r="Y41" s="90">
        <v>0</v>
      </c>
      <c r="Z41" s="90">
        <v>7.7044690771572916E-2</v>
      </c>
      <c r="AA41" s="90">
        <v>2.5092870218579234E-2</v>
      </c>
      <c r="AB41" s="90">
        <v>7.5944945355191883E-4</v>
      </c>
      <c r="AC41" s="90">
        <v>0</v>
      </c>
      <c r="AD41" s="90">
        <v>0</v>
      </c>
      <c r="AE41" s="90">
        <v>0</v>
      </c>
      <c r="AF41" s="90">
        <v>0</v>
      </c>
      <c r="AG41" s="90">
        <v>0</v>
      </c>
      <c r="AH41" s="90">
        <v>0</v>
      </c>
      <c r="AI41" s="90">
        <v>0</v>
      </c>
      <c r="AJ41" s="90">
        <v>0</v>
      </c>
      <c r="AK41" s="90">
        <v>0</v>
      </c>
      <c r="AL41" s="277">
        <v>0</v>
      </c>
      <c r="AM41" s="277">
        <v>0</v>
      </c>
      <c r="AN41" s="277">
        <v>0</v>
      </c>
      <c r="AO41" s="277">
        <v>0</v>
      </c>
      <c r="AP41" s="277">
        <v>0</v>
      </c>
      <c r="AQ41" s="277">
        <v>0</v>
      </c>
      <c r="AR41" s="277">
        <v>0</v>
      </c>
      <c r="AS41" s="277">
        <v>0</v>
      </c>
      <c r="AT41" s="277">
        <v>0</v>
      </c>
      <c r="AU41" s="277">
        <v>0</v>
      </c>
      <c r="AV41" s="277">
        <v>0</v>
      </c>
      <c r="AW41" s="276"/>
      <c r="AX41" s="277">
        <v>0</v>
      </c>
      <c r="AY41" s="277"/>
      <c r="AZ41" s="277">
        <v>0.10289701044370406</v>
      </c>
      <c r="BA41" s="277"/>
      <c r="BB41" s="277">
        <v>0</v>
      </c>
      <c r="BC41" s="277"/>
      <c r="BD41" s="277">
        <v>0</v>
      </c>
      <c r="BE41" s="277"/>
      <c r="BF41" s="277">
        <v>0</v>
      </c>
      <c r="BG41" s="277"/>
      <c r="BH41" s="277">
        <f t="shared" si="39"/>
        <v>0</v>
      </c>
      <c r="BI41" s="277">
        <f t="shared" si="39"/>
        <v>0</v>
      </c>
      <c r="BJ41" s="277">
        <f t="shared" si="39"/>
        <v>0</v>
      </c>
      <c r="BK41" s="277">
        <v>0</v>
      </c>
      <c r="BL41" s="277">
        <v>0</v>
      </c>
      <c r="BM41" s="277">
        <f t="shared" si="40"/>
        <v>0</v>
      </c>
      <c r="BN41" s="277">
        <f t="shared" si="40"/>
        <v>0</v>
      </c>
      <c r="BO41" s="277">
        <f t="shared" si="40"/>
        <v>0</v>
      </c>
      <c r="BP41" s="296">
        <f t="shared" si="4"/>
        <v>0</v>
      </c>
      <c r="BQ41" s="296">
        <f t="shared" si="5"/>
        <v>0</v>
      </c>
    </row>
    <row r="42" spans="2:69" s="91" customFormat="1" ht="20.25" customHeight="1" outlineLevel="1">
      <c r="B42" s="146" t="s">
        <v>300</v>
      </c>
      <c r="C42" s="90">
        <v>0</v>
      </c>
      <c r="D42" s="90">
        <v>0</v>
      </c>
      <c r="E42" s="90">
        <v>1.4576497043838439</v>
      </c>
      <c r="F42" s="90">
        <v>1.7221595348942373</v>
      </c>
      <c r="G42" s="90">
        <v>1.642326972877296</v>
      </c>
      <c r="H42" s="90">
        <v>1.1210278881114184</v>
      </c>
      <c r="I42" s="90">
        <v>1.1532248629532</v>
      </c>
      <c r="J42" s="90"/>
      <c r="K42" s="138"/>
      <c r="L42" s="90">
        <f t="shared" si="17"/>
        <v>1.4576497043838439</v>
      </c>
      <c r="M42" s="90"/>
      <c r="N42" s="90">
        <f t="shared" si="18"/>
        <v>3.9165797239419149</v>
      </c>
      <c r="O42" s="138"/>
      <c r="P42" s="139"/>
      <c r="Q42" s="90">
        <f t="shared" si="19"/>
        <v>3.1798092392780815</v>
      </c>
      <c r="R42" s="90"/>
      <c r="S42" s="90">
        <f t="shared" si="20"/>
        <v>5.6387392588361518</v>
      </c>
      <c r="T42" s="141"/>
      <c r="U42" s="141"/>
      <c r="V42" s="90">
        <v>0</v>
      </c>
      <c r="W42" s="90">
        <v>0</v>
      </c>
      <c r="X42" s="90">
        <v>1.4576497043838439</v>
      </c>
      <c r="Y42" s="90">
        <v>1.7221595348942373</v>
      </c>
      <c r="Z42" s="90">
        <v>1.642326972877296</v>
      </c>
      <c r="AA42" s="90">
        <v>1.1210278881114184</v>
      </c>
      <c r="AB42" s="90">
        <v>1.1532248629532</v>
      </c>
      <c r="AC42" s="90">
        <v>0.72769291758102994</v>
      </c>
      <c r="AD42" s="90">
        <v>0</v>
      </c>
      <c r="AE42" s="90">
        <v>0</v>
      </c>
      <c r="AF42" s="90">
        <v>0</v>
      </c>
      <c r="AG42" s="90">
        <v>0</v>
      </c>
      <c r="AH42" s="90">
        <v>0</v>
      </c>
      <c r="AI42" s="90">
        <v>0</v>
      </c>
      <c r="AJ42" s="90">
        <v>0</v>
      </c>
      <c r="AK42" s="90">
        <v>0</v>
      </c>
      <c r="AL42" s="277">
        <v>0</v>
      </c>
      <c r="AM42" s="277">
        <v>0</v>
      </c>
      <c r="AN42" s="277">
        <v>0</v>
      </c>
      <c r="AO42" s="277">
        <v>0</v>
      </c>
      <c r="AP42" s="277">
        <v>0</v>
      </c>
      <c r="AQ42" s="277">
        <v>0</v>
      </c>
      <c r="AR42" s="277">
        <v>0</v>
      </c>
      <c r="AS42" s="277">
        <v>0</v>
      </c>
      <c r="AT42" s="277">
        <v>0</v>
      </c>
      <c r="AU42" s="277">
        <v>0</v>
      </c>
      <c r="AV42" s="277">
        <v>0</v>
      </c>
      <c r="AW42" s="276"/>
      <c r="AX42" s="277">
        <v>3.1798092392780815</v>
      </c>
      <c r="AY42" s="277"/>
      <c r="AZ42" s="277">
        <v>4.6442726415229449</v>
      </c>
      <c r="BA42" s="277"/>
      <c r="BB42" s="277">
        <v>0</v>
      </c>
      <c r="BC42" s="277"/>
      <c r="BD42" s="277">
        <v>0</v>
      </c>
      <c r="BE42" s="277"/>
      <c r="BF42" s="277">
        <v>0</v>
      </c>
      <c r="BG42" s="277"/>
      <c r="BH42" s="277">
        <f t="shared" si="39"/>
        <v>0</v>
      </c>
      <c r="BI42" s="277">
        <f t="shared" si="39"/>
        <v>0</v>
      </c>
      <c r="BJ42" s="277">
        <f t="shared" si="39"/>
        <v>0</v>
      </c>
      <c r="BK42" s="277">
        <v>0</v>
      </c>
      <c r="BL42" s="277">
        <v>0</v>
      </c>
      <c r="BM42" s="277">
        <f t="shared" si="40"/>
        <v>0</v>
      </c>
      <c r="BN42" s="277">
        <f t="shared" si="40"/>
        <v>0</v>
      </c>
      <c r="BO42" s="277">
        <f t="shared" si="40"/>
        <v>0</v>
      </c>
      <c r="BP42" s="296">
        <f t="shared" si="4"/>
        <v>0</v>
      </c>
      <c r="BQ42" s="296">
        <f t="shared" si="5"/>
        <v>0</v>
      </c>
    </row>
    <row r="43" spans="2:69" s="91" customFormat="1" ht="20.25" customHeight="1">
      <c r="B43" s="92" t="s">
        <v>301</v>
      </c>
      <c r="C43" s="143">
        <f t="shared" ref="C43:I43" si="41">+C37+C38+C39</f>
        <v>69.565857328757119</v>
      </c>
      <c r="D43" s="143">
        <f t="shared" si="41"/>
        <v>70.082862417701392</v>
      </c>
      <c r="E43" s="143">
        <f t="shared" si="41"/>
        <v>68.893271860647545</v>
      </c>
      <c r="F43" s="143">
        <f t="shared" si="41"/>
        <v>75.277838688892402</v>
      </c>
      <c r="G43" s="143">
        <f t="shared" si="41"/>
        <v>74.150121248482833</v>
      </c>
      <c r="H43" s="143">
        <f t="shared" si="41"/>
        <v>69.360537364224541</v>
      </c>
      <c r="I43" s="143">
        <f t="shared" si="41"/>
        <v>58.544675767060006</v>
      </c>
      <c r="J43" s="137"/>
      <c r="K43" s="138"/>
      <c r="L43" s="143">
        <f t="shared" si="17"/>
        <v>208.54199160710607</v>
      </c>
      <c r="M43" s="143"/>
      <c r="N43" s="143">
        <f t="shared" si="18"/>
        <v>202.05533437976737</v>
      </c>
      <c r="O43" s="138"/>
      <c r="P43" s="139"/>
      <c r="Q43" s="143">
        <f t="shared" si="19"/>
        <v>283.81983029599849</v>
      </c>
      <c r="R43" s="143"/>
      <c r="S43" s="143">
        <f t="shared" si="20"/>
        <v>277.33317306865979</v>
      </c>
      <c r="T43" s="139"/>
      <c r="U43" s="139"/>
      <c r="V43" s="143">
        <v>69.565857508591606</v>
      </c>
      <c r="W43" s="143">
        <v>65.046843229016631</v>
      </c>
      <c r="X43" s="143">
        <v>68.893271827692232</v>
      </c>
      <c r="Y43" s="143">
        <v>72.670508561282475</v>
      </c>
      <c r="Z43" s="143">
        <v>76.353758757052617</v>
      </c>
      <c r="AA43" s="143">
        <v>64.880066794224575</v>
      </c>
      <c r="AB43" s="143">
        <v>60.54467562283039</v>
      </c>
      <c r="AC43" s="143">
        <v>53.023158747313545</v>
      </c>
      <c r="AD43" s="143">
        <v>44.386763049978882</v>
      </c>
      <c r="AE43" s="143">
        <v>43.131950619386423</v>
      </c>
      <c r="AF43" s="143">
        <v>48.694142254860722</v>
      </c>
      <c r="AG43" s="143">
        <v>37.157180100294816</v>
      </c>
      <c r="AH43" s="143">
        <v>46.465640489129207</v>
      </c>
      <c r="AI43" s="143">
        <v>50.911302617984717</v>
      </c>
      <c r="AJ43" s="143">
        <v>36.376240094449578</v>
      </c>
      <c r="AK43" s="143">
        <v>39.530245833904651</v>
      </c>
      <c r="AL43" s="278">
        <f t="shared" ref="AL43:AQ43" si="42">SUM(AL37:AL39)</f>
        <v>14.786509702665585</v>
      </c>
      <c r="AM43" s="278">
        <f t="shared" si="42"/>
        <v>16.882218378686918</v>
      </c>
      <c r="AN43" s="278">
        <f t="shared" si="42"/>
        <v>8.1746680289703093</v>
      </c>
      <c r="AO43" s="278">
        <f t="shared" si="42"/>
        <v>16.910292044365313</v>
      </c>
      <c r="AP43" s="278">
        <f t="shared" si="42"/>
        <v>14.459908682346597</v>
      </c>
      <c r="AQ43" s="278">
        <f t="shared" si="42"/>
        <v>22.496067160000003</v>
      </c>
      <c r="AR43" s="278">
        <f>SUM(AR37:AR39)</f>
        <v>19.289729808587598</v>
      </c>
      <c r="AS43" s="278">
        <f>SUM(AS37:AS39)</f>
        <v>9.0315942169871697</v>
      </c>
      <c r="AT43" s="278">
        <f>SUM(AT37:AT39)</f>
        <v>12.862000000000002</v>
      </c>
      <c r="AU43" s="278">
        <f>SUM(AU37:AU39)</f>
        <v>13.718999999999999</v>
      </c>
      <c r="AV43" s="278">
        <f>SUM(AV37:AV39)</f>
        <v>14.635935690000002</v>
      </c>
      <c r="AW43" s="276"/>
      <c r="AX43" s="278">
        <v>276.17648112658293</v>
      </c>
      <c r="AY43" s="278"/>
      <c r="AZ43" s="278">
        <f t="shared" ref="AZ43:BH43" si="43">SUM(AZ37:AZ39)</f>
        <v>254.80165992142102</v>
      </c>
      <c r="BA43" s="278">
        <f t="shared" si="43"/>
        <v>0</v>
      </c>
      <c r="BB43" s="278">
        <f t="shared" si="43"/>
        <v>173.37003602452089</v>
      </c>
      <c r="BC43" s="278">
        <f t="shared" si="43"/>
        <v>0</v>
      </c>
      <c r="BD43" s="278">
        <f t="shared" si="43"/>
        <v>173.28342903546815</v>
      </c>
      <c r="BE43" s="278">
        <f t="shared" si="43"/>
        <v>0</v>
      </c>
      <c r="BF43" s="278">
        <f t="shared" si="43"/>
        <v>56.753688154688113</v>
      </c>
      <c r="BG43" s="278">
        <f t="shared" si="43"/>
        <v>0</v>
      </c>
      <c r="BH43" s="278">
        <f t="shared" si="43"/>
        <v>56.338265526190327</v>
      </c>
      <c r="BI43" s="278">
        <f>SUM(BI37:BI39)</f>
        <v>62.040935915682255</v>
      </c>
      <c r="BJ43" s="278">
        <f>SUM(BJ37:BJ39)</f>
        <v>73.155997695299476</v>
      </c>
      <c r="BK43" s="278">
        <f>SUM(BK37:BK39)</f>
        <v>60.015079086690662</v>
      </c>
      <c r="BL43" s="278">
        <f t="shared" ref="BL43" si="44">SUM(BL37:BL39)</f>
        <v>60.045079086690677</v>
      </c>
      <c r="BM43" s="278">
        <f>SUM(BM37:BM39)</f>
        <v>63.679391185574772</v>
      </c>
      <c r="BN43" s="278">
        <f>SUM(BN37:BN39)</f>
        <v>54.90232402557475</v>
      </c>
      <c r="BO43" s="278">
        <f>SUM(BO37:BO39)</f>
        <v>50.24852990698718</v>
      </c>
      <c r="BP43" s="296">
        <f t="shared" si="4"/>
        <v>56.245705650934198</v>
      </c>
      <c r="BQ43" s="296">
        <f t="shared" si="5"/>
        <v>41.216935690000007</v>
      </c>
    </row>
    <row r="44" spans="2:69" s="91" customFormat="1" ht="3.75" customHeight="1">
      <c r="B44" s="100"/>
      <c r="I44" s="91" t="s">
        <v>19</v>
      </c>
      <c r="J44" s="137"/>
      <c r="K44" s="138"/>
      <c r="M44" s="137"/>
      <c r="O44" s="138"/>
      <c r="P44" s="137"/>
      <c r="R44" s="137"/>
      <c r="T44" s="137"/>
      <c r="U44" s="137"/>
      <c r="AL44" s="280"/>
      <c r="AM44" s="280"/>
      <c r="AN44" s="280"/>
      <c r="AO44" s="280"/>
      <c r="AP44" s="280"/>
      <c r="AQ44" s="280"/>
      <c r="AR44" s="280"/>
      <c r="AS44" s="280"/>
      <c r="AT44" s="280"/>
      <c r="AU44" s="280"/>
      <c r="AV44" s="280"/>
      <c r="AW44" s="275"/>
      <c r="AX44" s="280"/>
      <c r="AY44" s="275"/>
      <c r="AZ44" s="280"/>
      <c r="BA44" s="275"/>
      <c r="BB44" s="280"/>
      <c r="BC44" s="275"/>
      <c r="BD44" s="280"/>
      <c r="BE44" s="275"/>
      <c r="BF44" s="280"/>
      <c r="BG44" s="275"/>
      <c r="BH44" s="280"/>
      <c r="BI44" s="280"/>
      <c r="BJ44" s="280"/>
      <c r="BK44" s="280"/>
      <c r="BL44" s="280"/>
      <c r="BM44" s="280"/>
      <c r="BN44" s="280"/>
      <c r="BO44" s="280"/>
      <c r="BP44" s="296">
        <f t="shared" si="4"/>
        <v>0</v>
      </c>
      <c r="BQ44" s="296">
        <f t="shared" si="5"/>
        <v>0</v>
      </c>
    </row>
    <row r="45" spans="2:69" s="91" customFormat="1" ht="15.75">
      <c r="U45" s="83"/>
      <c r="AL45" s="280"/>
      <c r="AM45" s="280"/>
      <c r="AN45" s="280"/>
      <c r="AO45" s="280"/>
      <c r="AP45" s="280"/>
      <c r="AQ45" s="280"/>
      <c r="AR45" s="280"/>
      <c r="AS45" s="280"/>
      <c r="AT45" s="280"/>
      <c r="AU45" s="280"/>
      <c r="AV45" s="280"/>
      <c r="AW45" s="280"/>
      <c r="AX45" s="280"/>
      <c r="AY45" s="280"/>
      <c r="AZ45" s="280"/>
      <c r="BA45" s="280"/>
      <c r="BB45" s="280"/>
      <c r="BC45" s="280"/>
      <c r="BD45" s="280"/>
      <c r="BE45" s="280"/>
      <c r="BF45" s="280"/>
      <c r="BG45" s="280"/>
      <c r="BH45" s="280"/>
      <c r="BI45" s="280"/>
      <c r="BJ45" s="280"/>
      <c r="BK45" s="280"/>
      <c r="BL45" s="280"/>
      <c r="BM45" s="280"/>
      <c r="BN45" s="280"/>
      <c r="BO45" s="280"/>
    </row>
    <row r="46" spans="2:69" s="91" customFormat="1" ht="15.75">
      <c r="U46" s="83"/>
    </row>
    <row r="47" spans="2:69"/>
    <row r="48" spans="2:69"/>
    <row r="49"/>
    <row r="50"/>
    <row r="51"/>
    <row r="52"/>
    <row r="53"/>
  </sheetData>
  <mergeCells count="1">
    <mergeCell ref="C3:S3"/>
  </mergeCells>
  <hyperlinks>
    <hyperlink ref="BL2" location="Contents!A1" display="Back" xr:uid="{00000000-0004-0000-0A00-000000000000}"/>
  </hyperlinks>
  <pageMargins left="0.25" right="0.25" top="0.75" bottom="0.75" header="0.3" footer="0.3"/>
  <pageSetup scale="63" orientation="landscape" r:id="rId1"/>
  <headerFooter>
    <oddFooter>&amp;A</oddFooter>
  </headerFooter>
  <ignoredErrors>
    <ignoredError sqref="BI2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9"/>
  <sheetViews>
    <sheetView showGridLines="0" zoomScale="90" zoomScaleNormal="90" workbookViewId="0">
      <selection activeCell="A1048576" sqref="A1048576"/>
    </sheetView>
  </sheetViews>
  <sheetFormatPr defaultColWidth="0" defaultRowHeight="16.5" zeroHeight="1"/>
  <cols>
    <col min="1" max="1" width="162.42578125" style="73" customWidth="1"/>
    <col min="2" max="2" width="3.42578125" style="73" customWidth="1"/>
    <col min="3" max="16384" width="8.42578125" style="73" hidden="1"/>
  </cols>
  <sheetData>
    <row r="1" spans="1:1" s="2" customFormat="1" ht="15.75">
      <c r="A1" s="69" t="s">
        <v>14</v>
      </c>
    </row>
    <row r="2" spans="1:1" s="2" customFormat="1" ht="23.25">
      <c r="A2" s="70" t="s">
        <v>5</v>
      </c>
    </row>
    <row r="3" spans="1:1" ht="214.5">
      <c r="A3" s="72" t="s">
        <v>304</v>
      </c>
    </row>
    <row r="4" spans="1:1" ht="76.150000000000006" customHeight="1">
      <c r="A4" s="72" t="s">
        <v>305</v>
      </c>
    </row>
    <row r="5" spans="1:1" ht="213.75" customHeight="1">
      <c r="A5" s="75" t="s">
        <v>306</v>
      </c>
    </row>
    <row r="6" spans="1:1" ht="89.65" customHeight="1">
      <c r="A6" s="74" t="s">
        <v>307</v>
      </c>
    </row>
    <row r="7" spans="1:1" ht="33" customHeight="1">
      <c r="A7" s="72" t="s">
        <v>308</v>
      </c>
    </row>
    <row r="8" spans="1:1" ht="12" customHeight="1">
      <c r="A8" s="72"/>
    </row>
    <row r="9" spans="1:1">
      <c r="A9" s="71"/>
    </row>
  </sheetData>
  <hyperlinks>
    <hyperlink ref="A1" location="Contents!A1" display="Back" xr:uid="{00000000-0004-0000-0100-000000000000}"/>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A1:BX70"/>
  <sheetViews>
    <sheetView showGridLines="0" tabSelected="1" zoomScale="90" zoomScaleNormal="90" zoomScaleSheetLayoutView="80" workbookViewId="0">
      <pane xSplit="2" ySplit="7" topLeftCell="N8" activePane="bottomRight" state="frozen"/>
      <selection activeCell="B22" sqref="B22"/>
      <selection pane="topRight" activeCell="B22" sqref="B22"/>
      <selection pane="bottomLeft" activeCell="B22" sqref="B22"/>
      <selection pane="bottomRight" activeCell="N8" sqref="N8"/>
    </sheetView>
  </sheetViews>
  <sheetFormatPr defaultColWidth="0" defaultRowHeight="12.75" outlineLevelCol="1"/>
  <cols>
    <col min="1" max="1" width="70.42578125" style="2" customWidth="1"/>
    <col min="2" max="2" width="1.42578125" style="68" hidden="1" customWidth="1"/>
    <col min="3" max="3" width="1.42578125" style="2" hidden="1" customWidth="1" outlineLevel="1"/>
    <col min="4" max="4" width="12.42578125" style="65" hidden="1" customWidth="1" outlineLevel="1"/>
    <col min="5" max="5" width="12.42578125" style="2" hidden="1" customWidth="1" outlineLevel="1"/>
    <col min="6" max="8" width="12.42578125" style="65" hidden="1" customWidth="1" outlineLevel="1"/>
    <col min="9" max="9" width="12.42578125" style="2" hidden="1" customWidth="1" outlineLevel="1"/>
    <col min="10" max="12" width="12.42578125" style="65" hidden="1" customWidth="1" outlineLevel="1"/>
    <col min="13" max="13" width="2.42578125" style="55" hidden="1" customWidth="1" outlineLevel="1"/>
    <col min="14" max="14" width="1.42578125" style="2" customWidth="1" collapsed="1"/>
    <col min="15" max="15" width="12.42578125" style="65" hidden="1" customWidth="1" outlineLevel="1"/>
    <col min="16" max="16" width="12.42578125" style="2" customWidth="1" collapsed="1"/>
    <col min="17" max="19" width="12.42578125" style="65" hidden="1" customWidth="1" outlineLevel="1"/>
    <col min="20" max="20" width="12.42578125" style="2" customWidth="1" collapsed="1"/>
    <col min="21" max="22" width="12.42578125" style="65" hidden="1" customWidth="1" outlineLevel="1"/>
    <col min="23" max="23" width="14.42578125" style="65" hidden="1" customWidth="1" outlineLevel="1"/>
    <col min="24" max="24" width="12.42578125" style="2" customWidth="1" collapsed="1"/>
    <col min="25" max="26" width="12.42578125" style="65" hidden="1" customWidth="1" outlineLevel="1"/>
    <col min="27" max="27" width="13.42578125" style="65" hidden="1" customWidth="1" outlineLevel="1"/>
    <col min="28" max="28" width="12.42578125" style="2" customWidth="1" collapsed="1"/>
    <col min="29" max="31" width="13.42578125" style="65" hidden="1" customWidth="1" outlineLevel="1"/>
    <col min="32" max="32" width="12.42578125" style="2" customWidth="1" collapsed="1"/>
    <col min="33" max="35" width="13.42578125" style="65" hidden="1" customWidth="1" outlineLevel="1"/>
    <col min="36" max="36" width="12.42578125" style="2" customWidth="1" collapsed="1"/>
    <col min="37" max="37" width="13.42578125" style="65" hidden="1" customWidth="1" outlineLevel="1"/>
    <col min="38" max="38" width="13.28515625" style="65" hidden="1" customWidth="1" outlineLevel="1"/>
    <col min="39" max="39" width="13.28515625" style="55" hidden="1" customWidth="1" outlineLevel="1"/>
    <col min="40" max="40" width="12.42578125" style="2" customWidth="1" collapsed="1"/>
    <col min="41" max="43" width="13.42578125" style="65" customWidth="1" outlineLevel="1"/>
    <col min="44" max="44" width="9.42578125" style="55" customWidth="1"/>
    <col min="45" max="76" width="0" style="55" hidden="1" customWidth="1"/>
    <col min="77" max="16384" width="9.42578125" style="55" hidden="1"/>
  </cols>
  <sheetData>
    <row r="1" spans="1:44" ht="18">
      <c r="A1" s="53" t="s">
        <v>15</v>
      </c>
      <c r="D1" s="2"/>
      <c r="F1" s="2"/>
      <c r="G1" s="2"/>
      <c r="H1" s="2"/>
      <c r="J1" s="2"/>
      <c r="K1" s="2"/>
      <c r="L1" s="2"/>
      <c r="O1" s="2"/>
      <c r="Q1" s="2"/>
      <c r="R1" s="2"/>
      <c r="S1" s="2"/>
      <c r="U1" s="2"/>
      <c r="V1" s="2"/>
      <c r="W1" s="2"/>
      <c r="Y1" s="2"/>
      <c r="Z1" s="2"/>
      <c r="AA1" s="2"/>
      <c r="AC1" s="2"/>
      <c r="AD1" s="2"/>
      <c r="AE1" s="2"/>
      <c r="AG1" s="2"/>
      <c r="AH1" s="2"/>
      <c r="AI1" s="2"/>
      <c r="AK1" s="2"/>
      <c r="AL1" s="2"/>
      <c r="AO1" s="2"/>
      <c r="AP1" s="2"/>
      <c r="AQ1" s="2"/>
    </row>
    <row r="2" spans="1:44" ht="16.5">
      <c r="A2" s="56" t="s">
        <v>16</v>
      </c>
      <c r="D2" s="2"/>
      <c r="F2" s="2"/>
      <c r="G2" s="2"/>
      <c r="H2" s="2"/>
      <c r="J2" s="2"/>
      <c r="K2" s="2"/>
      <c r="L2" s="2"/>
      <c r="O2" s="2"/>
      <c r="Q2" s="2"/>
      <c r="R2" s="2"/>
      <c r="S2" s="2"/>
      <c r="U2" s="2"/>
      <c r="V2" s="2"/>
      <c r="W2" s="2"/>
      <c r="Y2" s="2"/>
      <c r="Z2" s="2"/>
      <c r="AA2" s="2"/>
      <c r="AC2" s="2"/>
      <c r="AD2" s="2"/>
      <c r="AE2" s="2"/>
      <c r="AG2" s="2"/>
      <c r="AH2" s="2"/>
      <c r="AI2" s="2"/>
      <c r="AK2" s="2"/>
      <c r="AL2" s="2"/>
      <c r="AO2" s="2"/>
      <c r="AP2" s="2"/>
      <c r="AQ2" s="2"/>
    </row>
    <row r="3" spans="1:44" ht="16.5">
      <c r="A3" s="56" t="s">
        <v>17</v>
      </c>
      <c r="D3" s="2"/>
      <c r="F3" s="2"/>
      <c r="G3" s="2"/>
      <c r="H3" s="2"/>
      <c r="J3" s="2"/>
      <c r="K3" s="2"/>
      <c r="L3" s="2"/>
      <c r="O3" s="2"/>
      <c r="Q3" s="2"/>
      <c r="R3" s="2"/>
      <c r="S3" s="2"/>
      <c r="U3" s="2"/>
      <c r="V3" s="2"/>
      <c r="W3" s="2"/>
      <c r="Y3" s="2"/>
      <c r="Z3" s="2"/>
      <c r="AA3" s="2"/>
      <c r="AC3" s="2"/>
      <c r="AD3" s="2"/>
      <c r="AE3" s="2"/>
      <c r="AG3" s="2"/>
      <c r="AH3" s="2"/>
      <c r="AI3" s="2"/>
      <c r="AK3" s="2"/>
      <c r="AL3" s="2"/>
      <c r="AO3" s="2"/>
      <c r="AP3" s="2"/>
      <c r="AQ3" s="2"/>
    </row>
    <row r="4" spans="1:44">
      <c r="A4" s="66"/>
      <c r="D4" s="2"/>
      <c r="F4" s="2"/>
      <c r="G4" s="2"/>
      <c r="H4" s="2"/>
      <c r="J4" s="2"/>
      <c r="K4" s="2"/>
      <c r="L4" s="2"/>
      <c r="O4" s="2"/>
      <c r="Q4" s="2"/>
      <c r="R4" s="2"/>
      <c r="S4" s="2"/>
      <c r="U4" s="2"/>
      <c r="V4" s="2"/>
      <c r="W4" s="2"/>
      <c r="Y4" s="2"/>
      <c r="Z4" s="2"/>
      <c r="AA4" s="2"/>
      <c r="AC4" s="2"/>
      <c r="AD4" s="2"/>
      <c r="AE4" s="2"/>
      <c r="AG4" s="2"/>
      <c r="AH4" s="2"/>
      <c r="AI4" s="2"/>
      <c r="AK4" s="2"/>
      <c r="AL4" s="2"/>
      <c r="AO4" s="2"/>
      <c r="AP4" s="2"/>
      <c r="AQ4" s="2"/>
    </row>
    <row r="5" spans="1:44" ht="15.75">
      <c r="A5" s="60" t="s">
        <v>18</v>
      </c>
      <c r="D5" s="2" t="s">
        <v>19</v>
      </c>
      <c r="F5" s="2"/>
      <c r="G5" s="2"/>
      <c r="H5" s="2"/>
      <c r="J5" s="2"/>
      <c r="K5" s="2"/>
      <c r="L5" s="2"/>
      <c r="O5" s="67" t="s">
        <v>19</v>
      </c>
      <c r="P5" s="2" t="s">
        <v>19</v>
      </c>
      <c r="Q5" s="67" t="s">
        <v>19</v>
      </c>
      <c r="R5" s="67" t="s">
        <v>19</v>
      </c>
      <c r="S5" s="67" t="s">
        <v>19</v>
      </c>
      <c r="T5" s="2" t="s">
        <v>19</v>
      </c>
      <c r="U5" s="67" t="s">
        <v>19</v>
      </c>
      <c r="V5" s="67" t="s">
        <v>19</v>
      </c>
      <c r="W5" s="67" t="s">
        <v>19</v>
      </c>
      <c r="Y5" s="67" t="s">
        <v>19</v>
      </c>
      <c r="Z5" s="67"/>
      <c r="AA5" s="67"/>
      <c r="AC5" s="67"/>
      <c r="AD5" s="67"/>
      <c r="AE5" s="67"/>
      <c r="AG5" s="67"/>
      <c r="AH5" s="67"/>
      <c r="AI5" s="67"/>
      <c r="AK5" s="67"/>
      <c r="AL5" s="67"/>
      <c r="AO5" s="67"/>
      <c r="AP5" s="67"/>
      <c r="AQ5" s="67"/>
    </row>
    <row r="6" spans="1:44" s="209" customFormat="1" ht="50.25" thickBot="1">
      <c r="A6" s="168"/>
      <c r="B6" s="207"/>
      <c r="C6" s="168"/>
      <c r="D6" s="208" t="s">
        <v>20</v>
      </c>
      <c r="E6" s="208" t="s">
        <v>20</v>
      </c>
      <c r="F6" s="208" t="s">
        <v>20</v>
      </c>
      <c r="G6" s="208" t="s">
        <v>20</v>
      </c>
      <c r="H6" s="208" t="s">
        <v>20</v>
      </c>
      <c r="I6" s="208" t="s">
        <v>20</v>
      </c>
      <c r="J6" s="208" t="s">
        <v>20</v>
      </c>
      <c r="K6" s="208" t="s">
        <v>20</v>
      </c>
      <c r="L6" s="208" t="s">
        <v>20</v>
      </c>
      <c r="N6" s="168"/>
      <c r="O6" s="231" t="s">
        <v>21</v>
      </c>
      <c r="P6" s="231" t="s">
        <v>21</v>
      </c>
      <c r="Q6" s="231" t="s">
        <v>21</v>
      </c>
      <c r="R6" s="231" t="s">
        <v>21</v>
      </c>
      <c r="S6" s="231" t="s">
        <v>21</v>
      </c>
      <c r="T6" s="231" t="s">
        <v>21</v>
      </c>
      <c r="U6" s="231" t="s">
        <v>21</v>
      </c>
      <c r="V6" s="231" t="s">
        <v>21</v>
      </c>
      <c r="W6" s="231" t="s">
        <v>21</v>
      </c>
      <c r="X6" s="208"/>
      <c r="Y6" s="155" t="s">
        <v>19</v>
      </c>
      <c r="Z6" s="155"/>
      <c r="AA6" s="155"/>
      <c r="AB6" s="208"/>
      <c r="AC6" s="155"/>
      <c r="AD6" s="155"/>
      <c r="AE6" s="155"/>
      <c r="AF6" s="231" t="s">
        <v>21</v>
      </c>
      <c r="AG6" s="155"/>
      <c r="AH6" s="155"/>
      <c r="AI6" s="155"/>
      <c r="AJ6" s="231" t="s">
        <v>19</v>
      </c>
      <c r="AK6" s="155"/>
      <c r="AL6" s="155"/>
      <c r="AN6" s="231"/>
      <c r="AO6" s="155"/>
      <c r="AP6" s="155"/>
      <c r="AQ6" s="155"/>
      <c r="AR6" s="210" t="s">
        <v>14</v>
      </c>
    </row>
    <row r="7" spans="1:44" s="157" customFormat="1" ht="50.25" thickBot="1">
      <c r="A7" s="154" t="s">
        <v>22</v>
      </c>
      <c r="B7" s="154"/>
      <c r="C7" s="154"/>
      <c r="D7" s="160" t="s">
        <v>23</v>
      </c>
      <c r="E7" s="159" t="s">
        <v>24</v>
      </c>
      <c r="F7" s="160" t="s">
        <v>25</v>
      </c>
      <c r="G7" s="160" t="s">
        <v>26</v>
      </c>
      <c r="H7" s="160" t="s">
        <v>27</v>
      </c>
      <c r="I7" s="159" t="s">
        <v>28</v>
      </c>
      <c r="J7" s="160" t="s">
        <v>29</v>
      </c>
      <c r="K7" s="160" t="s">
        <v>30</v>
      </c>
      <c r="L7" s="160" t="s">
        <v>31</v>
      </c>
      <c r="N7" s="154"/>
      <c r="O7" s="160" t="s">
        <v>23</v>
      </c>
      <c r="P7" s="159" t="s">
        <v>24</v>
      </c>
      <c r="Q7" s="160" t="s">
        <v>25</v>
      </c>
      <c r="R7" s="160" t="s">
        <v>26</v>
      </c>
      <c r="S7" s="160" t="s">
        <v>27</v>
      </c>
      <c r="T7" s="159" t="s">
        <v>28</v>
      </c>
      <c r="U7" s="160" t="s">
        <v>29</v>
      </c>
      <c r="V7" s="160" t="s">
        <v>30</v>
      </c>
      <c r="W7" s="160" t="s">
        <v>31</v>
      </c>
      <c r="X7" s="159" t="s">
        <v>32</v>
      </c>
      <c r="Y7" s="160" t="s">
        <v>33</v>
      </c>
      <c r="Z7" s="160" t="s">
        <v>34</v>
      </c>
      <c r="AA7" s="160" t="s">
        <v>35</v>
      </c>
      <c r="AB7" s="159" t="s">
        <v>36</v>
      </c>
      <c r="AC7" s="160" t="s">
        <v>37</v>
      </c>
      <c r="AD7" s="160" t="s">
        <v>38</v>
      </c>
      <c r="AE7" s="160" t="s">
        <v>39</v>
      </c>
      <c r="AF7" s="159" t="s">
        <v>40</v>
      </c>
      <c r="AG7" s="160" t="s">
        <v>41</v>
      </c>
      <c r="AH7" s="160" t="s">
        <v>42</v>
      </c>
      <c r="AI7" s="160" t="s">
        <v>327</v>
      </c>
      <c r="AJ7" s="159" t="s">
        <v>331</v>
      </c>
      <c r="AK7" s="160" t="s">
        <v>339</v>
      </c>
      <c r="AL7" s="160" t="s">
        <v>347</v>
      </c>
      <c r="AM7" s="160" t="s">
        <v>346</v>
      </c>
      <c r="AN7" s="159" t="s">
        <v>363</v>
      </c>
      <c r="AO7" s="160" t="s">
        <v>383</v>
      </c>
      <c r="AP7" s="160" t="s">
        <v>390</v>
      </c>
      <c r="AQ7" s="160" t="s">
        <v>399</v>
      </c>
    </row>
    <row r="8" spans="1:44" s="209" customFormat="1" ht="16.5">
      <c r="A8" s="211" t="s">
        <v>43</v>
      </c>
      <c r="B8" s="207"/>
      <c r="C8" s="168"/>
      <c r="D8" s="186"/>
      <c r="E8" s="226"/>
      <c r="F8" s="186"/>
      <c r="G8" s="186"/>
      <c r="H8" s="186"/>
      <c r="I8" s="226"/>
      <c r="J8" s="186"/>
      <c r="K8" s="186"/>
      <c r="L8" s="186"/>
      <c r="N8" s="168"/>
      <c r="O8" s="186"/>
      <c r="P8" s="226"/>
      <c r="Q8" s="186"/>
      <c r="R8" s="186"/>
      <c r="S8" s="186"/>
      <c r="T8" s="226"/>
      <c r="U8" s="186"/>
      <c r="V8" s="186"/>
      <c r="W8" s="186"/>
      <c r="X8" s="226"/>
      <c r="Y8" s="186"/>
      <c r="Z8" s="186"/>
      <c r="AA8" s="186"/>
      <c r="AB8" s="226"/>
      <c r="AC8" s="186"/>
      <c r="AD8" s="186"/>
      <c r="AE8" s="186"/>
      <c r="AF8" s="226"/>
      <c r="AG8" s="186"/>
      <c r="AH8" s="186"/>
      <c r="AI8" s="186"/>
      <c r="AJ8" s="226"/>
      <c r="AK8" s="186"/>
      <c r="AL8" s="186"/>
      <c r="AN8" s="226"/>
      <c r="AO8" s="186"/>
      <c r="AP8" s="186"/>
      <c r="AQ8" s="186"/>
    </row>
    <row r="9" spans="1:44" s="209" customFormat="1" ht="16.5">
      <c r="A9" s="212" t="s">
        <v>44</v>
      </c>
      <c r="B9" s="207"/>
      <c r="C9" s="168" t="s">
        <v>45</v>
      </c>
      <c r="D9" s="171">
        <v>30592</v>
      </c>
      <c r="E9" s="201">
        <v>39000</v>
      </c>
      <c r="F9" s="171">
        <v>26882</v>
      </c>
      <c r="G9" s="171">
        <v>55783</v>
      </c>
      <c r="H9" s="171">
        <v>40692</v>
      </c>
      <c r="I9" s="201">
        <v>25615</v>
      </c>
      <c r="J9" s="171">
        <v>8262</v>
      </c>
      <c r="K9" s="171">
        <v>18449</v>
      </c>
      <c r="L9" s="171">
        <v>10312</v>
      </c>
      <c r="M9" s="213"/>
      <c r="N9" s="168" t="s">
        <v>45</v>
      </c>
      <c r="O9" s="171">
        <v>27368</v>
      </c>
      <c r="P9" s="201">
        <v>39000</v>
      </c>
      <c r="Q9" s="171">
        <v>29010</v>
      </c>
      <c r="R9" s="171">
        <v>56961</v>
      </c>
      <c r="S9" s="171">
        <v>41206</v>
      </c>
      <c r="T9" s="201">
        <v>36206</v>
      </c>
      <c r="U9" s="171">
        <v>8559</v>
      </c>
      <c r="V9" s="171">
        <v>18406</v>
      </c>
      <c r="W9" s="171">
        <v>9358</v>
      </c>
      <c r="X9" s="201">
        <v>6198</v>
      </c>
      <c r="Y9" s="171">
        <v>113013</v>
      </c>
      <c r="Z9" s="171">
        <v>86470</v>
      </c>
      <c r="AA9" s="171">
        <v>37176</v>
      </c>
      <c r="AB9" s="201">
        <v>68221</v>
      </c>
      <c r="AC9" s="171">
        <v>22055</v>
      </c>
      <c r="AD9" s="171">
        <v>45866</v>
      </c>
      <c r="AE9" s="171">
        <v>146175</v>
      </c>
      <c r="AF9" s="201">
        <v>20775</v>
      </c>
      <c r="AG9" s="171">
        <v>38263</v>
      </c>
      <c r="AH9" s="171">
        <v>50261</v>
      </c>
      <c r="AI9" s="171">
        <v>10401</v>
      </c>
      <c r="AJ9" s="201">
        <v>15073</v>
      </c>
      <c r="AK9" s="171">
        <v>9908</v>
      </c>
      <c r="AL9" s="171">
        <v>10718</v>
      </c>
      <c r="AM9" s="213">
        <v>6142</v>
      </c>
      <c r="AN9" s="201">
        <v>23341</v>
      </c>
      <c r="AO9" s="171">
        <v>9501</v>
      </c>
      <c r="AP9" s="171">
        <v>30327</v>
      </c>
      <c r="AQ9" s="171">
        <v>11278</v>
      </c>
      <c r="AR9" s="171"/>
    </row>
    <row r="10" spans="1:44" s="209" customFormat="1" ht="16.5">
      <c r="A10" s="212" t="s">
        <v>46</v>
      </c>
      <c r="B10" s="207"/>
      <c r="C10" s="168"/>
      <c r="D10" s="171">
        <v>18239</v>
      </c>
      <c r="E10" s="201">
        <v>42489</v>
      </c>
      <c r="F10" s="171">
        <v>12549</v>
      </c>
      <c r="G10" s="171">
        <v>31088</v>
      </c>
      <c r="H10" s="171">
        <v>8955</v>
      </c>
      <c r="I10" s="201">
        <v>18239</v>
      </c>
      <c r="J10" s="171">
        <v>4998</v>
      </c>
      <c r="K10" s="171">
        <v>4977</v>
      </c>
      <c r="L10" s="171">
        <v>4913</v>
      </c>
      <c r="N10" s="168"/>
      <c r="O10" s="171">
        <v>37315</v>
      </c>
      <c r="P10" s="201">
        <v>42489</v>
      </c>
      <c r="Q10" s="171">
        <v>10421</v>
      </c>
      <c r="R10" s="171">
        <v>29910</v>
      </c>
      <c r="S10" s="171">
        <v>8441</v>
      </c>
      <c r="T10" s="201">
        <v>7648</v>
      </c>
      <c r="U10" s="171">
        <v>4701</v>
      </c>
      <c r="V10" s="171">
        <v>5020</v>
      </c>
      <c r="W10" s="171">
        <v>5867</v>
      </c>
      <c r="X10" s="201">
        <v>7901</v>
      </c>
      <c r="Y10" s="171">
        <v>9563</v>
      </c>
      <c r="Z10" s="171">
        <v>5457</v>
      </c>
      <c r="AA10" s="171">
        <v>6032</v>
      </c>
      <c r="AB10" s="201">
        <v>2088</v>
      </c>
      <c r="AC10" s="171">
        <v>1683</v>
      </c>
      <c r="AD10" s="171">
        <v>1998</v>
      </c>
      <c r="AE10" s="171">
        <v>24814</v>
      </c>
      <c r="AF10" s="201">
        <v>27285</v>
      </c>
      <c r="AG10" s="171">
        <v>43712</v>
      </c>
      <c r="AH10" s="171">
        <v>42916</v>
      </c>
      <c r="AI10" s="171">
        <v>34402</v>
      </c>
      <c r="AJ10" s="201">
        <v>29994</v>
      </c>
      <c r="AK10" s="171">
        <v>40911</v>
      </c>
      <c r="AL10" s="171">
        <v>42792</v>
      </c>
      <c r="AM10" s="209">
        <v>39352</v>
      </c>
      <c r="AN10" s="201">
        <v>43812</v>
      </c>
      <c r="AO10" s="171">
        <v>24523</v>
      </c>
      <c r="AP10" s="171">
        <v>20933</v>
      </c>
      <c r="AQ10" s="171">
        <v>34146</v>
      </c>
      <c r="AR10" s="171"/>
    </row>
    <row r="11" spans="1:44" s="209" customFormat="1" ht="16.5">
      <c r="A11" s="212" t="s">
        <v>47</v>
      </c>
      <c r="B11" s="207"/>
      <c r="C11" s="168"/>
      <c r="D11" s="171">
        <v>267943</v>
      </c>
      <c r="E11" s="201">
        <v>229704</v>
      </c>
      <c r="F11" s="171">
        <v>238680</v>
      </c>
      <c r="G11" s="171">
        <v>262260</v>
      </c>
      <c r="H11" s="171">
        <v>253986</v>
      </c>
      <c r="I11" s="201">
        <v>270812</v>
      </c>
      <c r="J11" s="171">
        <v>278064</v>
      </c>
      <c r="K11" s="171">
        <v>266660</v>
      </c>
      <c r="L11" s="171">
        <v>260438</v>
      </c>
      <c r="M11" s="213"/>
      <c r="N11" s="168"/>
      <c r="O11" s="171">
        <v>227704</v>
      </c>
      <c r="P11" s="201">
        <v>229704</v>
      </c>
      <c r="Q11" s="171">
        <v>238680</v>
      </c>
      <c r="R11" s="171">
        <v>262260</v>
      </c>
      <c r="S11" s="171">
        <v>253986</v>
      </c>
      <c r="T11" s="201">
        <v>270812</v>
      </c>
      <c r="U11" s="171">
        <v>278064</v>
      </c>
      <c r="V11" s="171">
        <v>266660</v>
      </c>
      <c r="W11" s="171">
        <v>260438</v>
      </c>
      <c r="X11" s="201">
        <v>261400</v>
      </c>
      <c r="Y11" s="171">
        <v>242757</v>
      </c>
      <c r="Z11" s="171">
        <v>219433</v>
      </c>
      <c r="AA11" s="171">
        <v>214949</v>
      </c>
      <c r="AB11" s="201">
        <v>206868</v>
      </c>
      <c r="AC11" s="171">
        <v>216077</v>
      </c>
      <c r="AD11" s="171">
        <v>201929</v>
      </c>
      <c r="AE11" s="171">
        <v>187819</v>
      </c>
      <c r="AF11" s="201">
        <v>184102</v>
      </c>
      <c r="AG11" s="171">
        <v>189585</v>
      </c>
      <c r="AH11" s="171">
        <v>99350</v>
      </c>
      <c r="AI11" s="171">
        <v>93600</v>
      </c>
      <c r="AJ11" s="201">
        <v>101616</v>
      </c>
      <c r="AK11" s="171">
        <v>99322</v>
      </c>
      <c r="AL11" s="171">
        <v>106831</v>
      </c>
      <c r="AM11" s="213">
        <v>96867</v>
      </c>
      <c r="AN11" s="201">
        <v>76893</v>
      </c>
      <c r="AO11" s="171">
        <v>75777</v>
      </c>
      <c r="AP11" s="171">
        <v>61501</v>
      </c>
      <c r="AQ11" s="171">
        <v>48579</v>
      </c>
      <c r="AR11" s="171"/>
    </row>
    <row r="12" spans="1:44" s="209" customFormat="1" ht="16.5">
      <c r="A12" s="212" t="s">
        <v>48</v>
      </c>
      <c r="B12" s="207"/>
      <c r="C12" s="168"/>
      <c r="D12" s="171">
        <v>0</v>
      </c>
      <c r="E12" s="201">
        <v>0</v>
      </c>
      <c r="F12" s="171">
        <v>0</v>
      </c>
      <c r="G12" s="171">
        <v>0</v>
      </c>
      <c r="H12" s="171">
        <v>0</v>
      </c>
      <c r="I12" s="201">
        <v>0</v>
      </c>
      <c r="J12" s="171">
        <v>0</v>
      </c>
      <c r="K12" s="171">
        <v>206</v>
      </c>
      <c r="L12" s="171">
        <v>42</v>
      </c>
      <c r="M12" s="213"/>
      <c r="N12" s="168"/>
      <c r="O12" s="171">
        <v>0</v>
      </c>
      <c r="P12" s="201">
        <v>0</v>
      </c>
      <c r="Q12" s="171">
        <v>0</v>
      </c>
      <c r="R12" s="171">
        <v>0</v>
      </c>
      <c r="S12" s="171">
        <v>0</v>
      </c>
      <c r="T12" s="201">
        <v>0</v>
      </c>
      <c r="U12" s="171">
        <v>0</v>
      </c>
      <c r="V12" s="171">
        <v>206</v>
      </c>
      <c r="W12" s="171">
        <v>42</v>
      </c>
      <c r="X12" s="201">
        <v>716</v>
      </c>
      <c r="Y12" s="171">
        <v>866</v>
      </c>
      <c r="Z12" s="171">
        <v>906</v>
      </c>
      <c r="AA12" s="171">
        <v>786</v>
      </c>
      <c r="AB12" s="201">
        <v>711</v>
      </c>
      <c r="AC12" s="171">
        <v>702</v>
      </c>
      <c r="AD12" s="171">
        <v>712</v>
      </c>
      <c r="AE12" s="171">
        <v>725</v>
      </c>
      <c r="AF12" s="201">
        <v>715</v>
      </c>
      <c r="AG12" s="171">
        <v>719</v>
      </c>
      <c r="AH12" s="171">
        <v>715</v>
      </c>
      <c r="AI12" s="171">
        <v>504</v>
      </c>
      <c r="AJ12" s="201">
        <v>759</v>
      </c>
      <c r="AK12" s="171">
        <v>741</v>
      </c>
      <c r="AL12" s="171">
        <v>463</v>
      </c>
      <c r="AM12" s="213">
        <v>117</v>
      </c>
      <c r="AN12" s="201">
        <v>296</v>
      </c>
      <c r="AO12" s="171">
        <v>474</v>
      </c>
      <c r="AP12" s="171">
        <v>449</v>
      </c>
      <c r="AQ12" s="171">
        <v>160</v>
      </c>
      <c r="AR12" s="171"/>
    </row>
    <row r="13" spans="1:44" s="209" customFormat="1" ht="16.5">
      <c r="A13" s="212" t="s">
        <v>348</v>
      </c>
      <c r="B13" s="207"/>
      <c r="C13" s="168"/>
      <c r="D13" s="171"/>
      <c r="E13" s="201"/>
      <c r="F13" s="171"/>
      <c r="G13" s="171"/>
      <c r="H13" s="171"/>
      <c r="I13" s="201"/>
      <c r="J13" s="171"/>
      <c r="K13" s="171"/>
      <c r="L13" s="171"/>
      <c r="M13" s="213"/>
      <c r="N13" s="168"/>
      <c r="O13" s="171"/>
      <c r="P13" s="201"/>
      <c r="Q13" s="171"/>
      <c r="R13" s="171"/>
      <c r="S13" s="171"/>
      <c r="T13" s="201"/>
      <c r="U13" s="171"/>
      <c r="V13" s="171"/>
      <c r="W13" s="171"/>
      <c r="X13" s="201"/>
      <c r="Y13" s="171"/>
      <c r="Z13" s="171"/>
      <c r="AA13" s="171"/>
      <c r="AB13" s="201"/>
      <c r="AC13" s="171"/>
      <c r="AD13" s="171"/>
      <c r="AE13" s="171"/>
      <c r="AF13" s="201"/>
      <c r="AG13" s="171"/>
      <c r="AH13" s="171"/>
      <c r="AI13" s="171"/>
      <c r="AJ13" s="201">
        <v>0</v>
      </c>
      <c r="AK13" s="171"/>
      <c r="AL13" s="171">
        <v>539</v>
      </c>
      <c r="AM13" s="213">
        <v>129</v>
      </c>
      <c r="AN13" s="201">
        <v>0</v>
      </c>
      <c r="AO13" s="171"/>
      <c r="AP13" s="171">
        <v>0</v>
      </c>
      <c r="AQ13" s="171">
        <v>0</v>
      </c>
      <c r="AR13" s="171"/>
    </row>
    <row r="14" spans="1:44" s="209" customFormat="1" ht="16.5">
      <c r="A14" s="212" t="s">
        <v>49</v>
      </c>
      <c r="B14" s="207"/>
      <c r="C14" s="168"/>
      <c r="D14" s="171">
        <v>16220</v>
      </c>
      <c r="E14" s="201">
        <v>11922</v>
      </c>
      <c r="F14" s="171">
        <v>13519</v>
      </c>
      <c r="G14" s="171">
        <v>15088</v>
      </c>
      <c r="H14" s="171">
        <v>16122</v>
      </c>
      <c r="I14" s="201">
        <v>16220</v>
      </c>
      <c r="J14" s="171">
        <v>16321</v>
      </c>
      <c r="K14" s="171">
        <v>16735</v>
      </c>
      <c r="L14" s="171">
        <v>16996</v>
      </c>
      <c r="N14" s="168"/>
      <c r="O14" s="171">
        <v>13634</v>
      </c>
      <c r="P14" s="201">
        <v>11922</v>
      </c>
      <c r="Q14" s="171">
        <v>13519</v>
      </c>
      <c r="R14" s="171">
        <v>15088</v>
      </c>
      <c r="S14" s="171">
        <v>16122</v>
      </c>
      <c r="T14" s="201">
        <v>16220</v>
      </c>
      <c r="U14" s="171">
        <v>16321</v>
      </c>
      <c r="V14" s="171">
        <v>16735</v>
      </c>
      <c r="W14" s="171">
        <v>16996</v>
      </c>
      <c r="X14" s="201">
        <v>19047</v>
      </c>
      <c r="Y14" s="171">
        <v>17353</v>
      </c>
      <c r="Z14" s="171">
        <v>17268</v>
      </c>
      <c r="AA14" s="171">
        <v>17428</v>
      </c>
      <c r="AB14" s="201">
        <v>14314</v>
      </c>
      <c r="AC14" s="171">
        <v>14845</v>
      </c>
      <c r="AD14" s="171">
        <v>15130</v>
      </c>
      <c r="AE14" s="171">
        <v>16055</v>
      </c>
      <c r="AF14" s="201">
        <v>15215</v>
      </c>
      <c r="AG14" s="171">
        <v>16011</v>
      </c>
      <c r="AH14" s="171">
        <v>16225</v>
      </c>
      <c r="AI14" s="171">
        <v>17234</v>
      </c>
      <c r="AJ14" s="201">
        <v>16848</v>
      </c>
      <c r="AK14" s="171">
        <v>16913</v>
      </c>
      <c r="AL14" s="171">
        <v>11055</v>
      </c>
      <c r="AM14" s="209">
        <v>11003</v>
      </c>
      <c r="AN14" s="201">
        <v>11502</v>
      </c>
      <c r="AO14" s="171">
        <v>12473</v>
      </c>
      <c r="AP14" s="171">
        <v>13251</v>
      </c>
      <c r="AQ14" s="171">
        <v>13360</v>
      </c>
      <c r="AR14" s="171"/>
    </row>
    <row r="15" spans="1:44" s="209" customFormat="1" ht="16.5">
      <c r="A15" s="212" t="s">
        <v>50</v>
      </c>
      <c r="B15" s="207"/>
      <c r="C15" s="168"/>
      <c r="D15" s="171">
        <v>24870</v>
      </c>
      <c r="E15" s="201">
        <v>24596</v>
      </c>
      <c r="F15" s="171">
        <v>27520</v>
      </c>
      <c r="G15" s="171">
        <v>24108</v>
      </c>
      <c r="H15" s="171">
        <v>26933</v>
      </c>
      <c r="I15" s="201">
        <v>25015</v>
      </c>
      <c r="J15" s="171">
        <v>25330</v>
      </c>
      <c r="K15" s="171">
        <v>23791</v>
      </c>
      <c r="L15" s="171">
        <v>22695</v>
      </c>
      <c r="M15" s="213"/>
      <c r="N15" s="168"/>
      <c r="O15" s="171">
        <v>24262</v>
      </c>
      <c r="P15" s="201">
        <v>26196</v>
      </c>
      <c r="Q15" s="171">
        <v>27520</v>
      </c>
      <c r="R15" s="171">
        <v>24108</v>
      </c>
      <c r="S15" s="171">
        <v>26933</v>
      </c>
      <c r="T15" s="201">
        <v>24937</v>
      </c>
      <c r="U15" s="171">
        <v>25252</v>
      </c>
      <c r="V15" s="171">
        <v>23713</v>
      </c>
      <c r="W15" s="171">
        <v>22617</v>
      </c>
      <c r="X15" s="201">
        <v>23663</v>
      </c>
      <c r="Y15" s="171">
        <v>30271</v>
      </c>
      <c r="Z15" s="171">
        <v>33695</v>
      </c>
      <c r="AA15" s="171">
        <v>33359</v>
      </c>
      <c r="AB15" s="201">
        <v>31091</v>
      </c>
      <c r="AC15" s="171">
        <v>33429</v>
      </c>
      <c r="AD15" s="171">
        <v>25822</v>
      </c>
      <c r="AE15" s="171">
        <v>26004</v>
      </c>
      <c r="AF15" s="201">
        <v>31799</v>
      </c>
      <c r="AG15" s="171">
        <v>34253</v>
      </c>
      <c r="AH15" s="171">
        <v>29785</v>
      </c>
      <c r="AI15" s="171">
        <v>28551</v>
      </c>
      <c r="AJ15" s="201">
        <v>26206</v>
      </c>
      <c r="AK15" s="171">
        <v>28020</v>
      </c>
      <c r="AL15" s="171">
        <v>21463</v>
      </c>
      <c r="AM15" s="213">
        <v>21483</v>
      </c>
      <c r="AN15" s="201">
        <v>25364</v>
      </c>
      <c r="AO15" s="171">
        <v>27651</v>
      </c>
      <c r="AP15" s="171">
        <v>30140</v>
      </c>
      <c r="AQ15" s="171">
        <v>27365</v>
      </c>
      <c r="AR15" s="171"/>
    </row>
    <row r="16" spans="1:44" s="209" customFormat="1" ht="17.25" thickBot="1">
      <c r="A16" s="212" t="s">
        <v>400</v>
      </c>
      <c r="B16" s="207"/>
      <c r="C16" s="168"/>
      <c r="D16" s="171"/>
      <c r="E16" s="201"/>
      <c r="F16" s="171"/>
      <c r="G16" s="171"/>
      <c r="H16" s="171"/>
      <c r="I16" s="201"/>
      <c r="J16" s="171"/>
      <c r="K16" s="171"/>
      <c r="L16" s="171"/>
      <c r="M16" s="213"/>
      <c r="N16" s="168"/>
      <c r="O16" s="171"/>
      <c r="P16" s="201"/>
      <c r="Q16" s="171"/>
      <c r="R16" s="171"/>
      <c r="S16" s="171"/>
      <c r="T16" s="201"/>
      <c r="U16" s="171"/>
      <c r="V16" s="171"/>
      <c r="W16" s="171"/>
      <c r="X16" s="201"/>
      <c r="Y16" s="171"/>
      <c r="Z16" s="171"/>
      <c r="AA16" s="171"/>
      <c r="AB16" s="201"/>
      <c r="AC16" s="171"/>
      <c r="AD16" s="171"/>
      <c r="AE16" s="171"/>
      <c r="AF16" s="201"/>
      <c r="AG16" s="171"/>
      <c r="AH16" s="171"/>
      <c r="AI16" s="171"/>
      <c r="AJ16" s="201"/>
      <c r="AK16" s="171"/>
      <c r="AL16" s="171"/>
      <c r="AM16" s="213"/>
      <c r="AN16" s="201"/>
      <c r="AO16" s="171"/>
      <c r="AP16" s="171"/>
      <c r="AQ16" s="171">
        <v>4197</v>
      </c>
      <c r="AR16" s="171"/>
    </row>
    <row r="17" spans="1:44" s="209" customFormat="1" ht="16.5">
      <c r="A17" s="214" t="s">
        <v>51</v>
      </c>
      <c r="B17" s="207"/>
      <c r="C17" s="168"/>
      <c r="D17" s="215">
        <v>357864</v>
      </c>
      <c r="E17" s="227">
        <v>347711</v>
      </c>
      <c r="F17" s="215">
        <v>319150</v>
      </c>
      <c r="G17" s="215">
        <v>388327</v>
      </c>
      <c r="H17" s="215">
        <v>346688</v>
      </c>
      <c r="I17" s="227">
        <v>355901</v>
      </c>
      <c r="J17" s="215">
        <v>332975</v>
      </c>
      <c r="K17" s="215">
        <v>330818</v>
      </c>
      <c r="L17" s="215">
        <v>315396</v>
      </c>
      <c r="M17" s="213"/>
      <c r="N17" s="168"/>
      <c r="O17" s="215">
        <f>SUM(O9:O15)</f>
        <v>330283</v>
      </c>
      <c r="P17" s="227">
        <f>SUM(P9:P15)</f>
        <v>349311</v>
      </c>
      <c r="Q17" s="215">
        <v>319150</v>
      </c>
      <c r="R17" s="215">
        <v>388327</v>
      </c>
      <c r="S17" s="215">
        <v>346688</v>
      </c>
      <c r="T17" s="227">
        <v>355823</v>
      </c>
      <c r="U17" s="215">
        <v>332897</v>
      </c>
      <c r="V17" s="215">
        <v>330740</v>
      </c>
      <c r="W17" s="215">
        <v>315318</v>
      </c>
      <c r="X17" s="227">
        <v>318925</v>
      </c>
      <c r="Y17" s="215">
        <v>413823</v>
      </c>
      <c r="Z17" s="215">
        <v>363229</v>
      </c>
      <c r="AA17" s="215">
        <v>309730</v>
      </c>
      <c r="AB17" s="227">
        <v>323293</v>
      </c>
      <c r="AC17" s="215">
        <v>288791</v>
      </c>
      <c r="AD17" s="215">
        <v>291457</v>
      </c>
      <c r="AE17" s="215">
        <v>401592</v>
      </c>
      <c r="AF17" s="227">
        <v>279891</v>
      </c>
      <c r="AG17" s="215">
        <v>322543</v>
      </c>
      <c r="AH17" s="215">
        <v>239252</v>
      </c>
      <c r="AI17" s="215">
        <v>184692</v>
      </c>
      <c r="AJ17" s="227">
        <v>190496</v>
      </c>
      <c r="AK17" s="215">
        <f t="shared" ref="AK17:AN17" si="0">SUM(AK9:AK16)</f>
        <v>195815</v>
      </c>
      <c r="AL17" s="215">
        <f t="shared" si="0"/>
        <v>193861</v>
      </c>
      <c r="AM17" s="215">
        <f t="shared" si="0"/>
        <v>175093</v>
      </c>
      <c r="AN17" s="227">
        <f t="shared" si="0"/>
        <v>181208</v>
      </c>
      <c r="AO17" s="215">
        <f>SUM(AO9:AO16)</f>
        <v>150399</v>
      </c>
      <c r="AP17" s="215">
        <f t="shared" ref="AP17:AQ17" si="1">SUM(AP9:AP16)</f>
        <v>156601</v>
      </c>
      <c r="AQ17" s="215">
        <f t="shared" si="1"/>
        <v>139085</v>
      </c>
      <c r="AR17" s="171"/>
    </row>
    <row r="18" spans="1:44" s="209" customFormat="1" ht="16.5">
      <c r="A18" s="212" t="s">
        <v>52</v>
      </c>
      <c r="B18" s="207"/>
      <c r="C18" s="168"/>
      <c r="D18" s="171">
        <v>132986</v>
      </c>
      <c r="E18" s="201">
        <v>132908</v>
      </c>
      <c r="F18" s="171">
        <v>132870</v>
      </c>
      <c r="G18" s="171">
        <v>135585</v>
      </c>
      <c r="H18" s="171">
        <v>131156</v>
      </c>
      <c r="I18" s="201">
        <v>132986</v>
      </c>
      <c r="J18" s="171">
        <v>129621</v>
      </c>
      <c r="K18" s="171">
        <v>125018</v>
      </c>
      <c r="L18" s="171">
        <v>119469</v>
      </c>
      <c r="M18" s="213"/>
      <c r="N18" s="168"/>
      <c r="O18" s="171">
        <v>133617</v>
      </c>
      <c r="P18" s="201">
        <v>132908</v>
      </c>
      <c r="Q18" s="171">
        <v>132870</v>
      </c>
      <c r="R18" s="171">
        <v>135585</v>
      </c>
      <c r="S18" s="171">
        <v>131156</v>
      </c>
      <c r="T18" s="201">
        <v>132986</v>
      </c>
      <c r="U18" s="171">
        <v>129621</v>
      </c>
      <c r="V18" s="171">
        <v>125018</v>
      </c>
      <c r="W18" s="171">
        <v>119469</v>
      </c>
      <c r="X18" s="201">
        <v>113637</v>
      </c>
      <c r="Y18" s="171">
        <v>107586</v>
      </c>
      <c r="Z18" s="171">
        <v>100878</v>
      </c>
      <c r="AA18" s="171">
        <v>91846</v>
      </c>
      <c r="AB18" s="201">
        <v>87851</v>
      </c>
      <c r="AC18" s="171">
        <v>81862</v>
      </c>
      <c r="AD18" s="171">
        <v>76520</v>
      </c>
      <c r="AE18" s="171">
        <v>74653</v>
      </c>
      <c r="AF18" s="201">
        <v>73449</v>
      </c>
      <c r="AG18" s="171">
        <v>74726</v>
      </c>
      <c r="AH18" s="171">
        <v>70486</v>
      </c>
      <c r="AI18" s="171">
        <v>68788</v>
      </c>
      <c r="AJ18" s="201">
        <v>71694</v>
      </c>
      <c r="AK18" s="171">
        <v>68518</v>
      </c>
      <c r="AL18" s="171">
        <v>62972</v>
      </c>
      <c r="AM18" s="213">
        <v>59604</v>
      </c>
      <c r="AN18" s="201">
        <v>58366</v>
      </c>
      <c r="AO18" s="171">
        <v>55428</v>
      </c>
      <c r="AP18" s="171">
        <v>58448</v>
      </c>
      <c r="AQ18" s="171">
        <v>59274</v>
      </c>
      <c r="AR18" s="171"/>
    </row>
    <row r="19" spans="1:44" s="209" customFormat="1" ht="16.5">
      <c r="A19" s="212" t="s">
        <v>53</v>
      </c>
      <c r="B19" s="207"/>
      <c r="C19" s="168"/>
      <c r="D19" s="171">
        <v>0</v>
      </c>
      <c r="E19" s="201">
        <v>0</v>
      </c>
      <c r="F19" s="171">
        <v>0</v>
      </c>
      <c r="G19" s="171">
        <v>0</v>
      </c>
      <c r="H19" s="171">
        <v>0</v>
      </c>
      <c r="I19" s="201">
        <v>0</v>
      </c>
      <c r="J19" s="171">
        <v>100727</v>
      </c>
      <c r="K19" s="171">
        <v>96498</v>
      </c>
      <c r="L19" s="171">
        <v>93352</v>
      </c>
      <c r="M19" s="213"/>
      <c r="N19" s="168"/>
      <c r="O19" s="171">
        <v>0</v>
      </c>
      <c r="P19" s="201">
        <v>0</v>
      </c>
      <c r="Q19" s="171">
        <v>0</v>
      </c>
      <c r="R19" s="171">
        <v>0</v>
      </c>
      <c r="S19" s="171">
        <v>0</v>
      </c>
      <c r="T19" s="201">
        <v>0</v>
      </c>
      <c r="U19" s="171">
        <v>100727</v>
      </c>
      <c r="V19" s="171">
        <v>96498</v>
      </c>
      <c r="W19" s="171">
        <v>93352</v>
      </c>
      <c r="X19" s="201">
        <v>93627</v>
      </c>
      <c r="Y19" s="171">
        <v>85983</v>
      </c>
      <c r="Z19" s="171">
        <v>90067</v>
      </c>
      <c r="AA19" s="171">
        <v>67522</v>
      </c>
      <c r="AB19" s="201">
        <v>68861</v>
      </c>
      <c r="AC19" s="171">
        <v>66743</v>
      </c>
      <c r="AD19" s="171">
        <v>63529</v>
      </c>
      <c r="AE19" s="171">
        <v>59909</v>
      </c>
      <c r="AF19" s="201">
        <v>53937</v>
      </c>
      <c r="AG19" s="171">
        <v>51326</v>
      </c>
      <c r="AH19" s="171">
        <v>49124</v>
      </c>
      <c r="AI19" s="171">
        <v>44943</v>
      </c>
      <c r="AJ19" s="201">
        <v>40734</v>
      </c>
      <c r="AK19" s="171">
        <v>40109</v>
      </c>
      <c r="AL19" s="171">
        <v>37400</v>
      </c>
      <c r="AM19" s="213">
        <v>38557</v>
      </c>
      <c r="AN19" s="201">
        <v>33874</v>
      </c>
      <c r="AO19" s="171">
        <v>31688</v>
      </c>
      <c r="AP19" s="171">
        <v>31421</v>
      </c>
      <c r="AQ19" s="171">
        <v>35822</v>
      </c>
      <c r="AR19" s="171"/>
    </row>
    <row r="20" spans="1:44" s="209" customFormat="1" ht="16.5">
      <c r="A20" s="212" t="s">
        <v>54</v>
      </c>
      <c r="B20" s="207"/>
      <c r="C20" s="168"/>
      <c r="D20" s="171">
        <v>708258</v>
      </c>
      <c r="E20" s="201">
        <v>747325</v>
      </c>
      <c r="F20" s="171">
        <v>747325</v>
      </c>
      <c r="G20" s="171">
        <v>748708</v>
      </c>
      <c r="H20" s="171">
        <v>749762</v>
      </c>
      <c r="I20" s="201">
        <v>708258</v>
      </c>
      <c r="J20" s="171">
        <v>708285</v>
      </c>
      <c r="K20" s="171">
        <v>708246</v>
      </c>
      <c r="L20" s="171">
        <v>609458</v>
      </c>
      <c r="M20" s="213"/>
      <c r="N20" s="168"/>
      <c r="O20" s="171">
        <v>776010</v>
      </c>
      <c r="P20" s="201">
        <v>747325</v>
      </c>
      <c r="Q20" s="171">
        <v>747325</v>
      </c>
      <c r="R20" s="171">
        <v>748708</v>
      </c>
      <c r="S20" s="171">
        <v>749762</v>
      </c>
      <c r="T20" s="201">
        <v>708258</v>
      </c>
      <c r="U20" s="171">
        <v>708285</v>
      </c>
      <c r="V20" s="171">
        <v>708246</v>
      </c>
      <c r="W20" s="171">
        <v>611982</v>
      </c>
      <c r="X20" s="201">
        <v>359771</v>
      </c>
      <c r="Y20" s="171">
        <v>358880</v>
      </c>
      <c r="Z20" s="171">
        <v>359009</v>
      </c>
      <c r="AA20" s="171">
        <v>359270</v>
      </c>
      <c r="AB20" s="201">
        <v>359781</v>
      </c>
      <c r="AC20" s="171">
        <v>359309</v>
      </c>
      <c r="AD20" s="171">
        <v>358561</v>
      </c>
      <c r="AE20" s="171">
        <v>358431</v>
      </c>
      <c r="AF20" s="201">
        <v>358323</v>
      </c>
      <c r="AG20" s="171">
        <v>358211</v>
      </c>
      <c r="AH20" s="171">
        <v>358172</v>
      </c>
      <c r="AI20" s="171">
        <v>328071</v>
      </c>
      <c r="AJ20" s="201">
        <v>186802</v>
      </c>
      <c r="AK20" s="171">
        <v>186877</v>
      </c>
      <c r="AL20" s="171">
        <v>170391</v>
      </c>
      <c r="AM20" s="213">
        <v>170262</v>
      </c>
      <c r="AN20" s="201">
        <v>170452</v>
      </c>
      <c r="AO20" s="171">
        <v>170355</v>
      </c>
      <c r="AP20" s="171">
        <v>170354</v>
      </c>
      <c r="AQ20" s="171">
        <v>170195</v>
      </c>
      <c r="AR20" s="171"/>
    </row>
    <row r="21" spans="1:44" s="209" customFormat="1" ht="16.5">
      <c r="A21" s="212" t="s">
        <v>55</v>
      </c>
      <c r="B21" s="207"/>
      <c r="C21" s="168"/>
      <c r="D21" s="171">
        <v>407021</v>
      </c>
      <c r="E21" s="201">
        <v>464984</v>
      </c>
      <c r="F21" s="171">
        <v>438929</v>
      </c>
      <c r="G21" s="171">
        <v>419725</v>
      </c>
      <c r="H21" s="171">
        <v>398280</v>
      </c>
      <c r="I21" s="201">
        <v>407021</v>
      </c>
      <c r="J21" s="171">
        <v>397412</v>
      </c>
      <c r="K21" s="171">
        <v>387775</v>
      </c>
      <c r="L21" s="171">
        <v>374445</v>
      </c>
      <c r="M21" s="213"/>
      <c r="N21" s="168"/>
      <c r="O21" s="171">
        <v>514873</v>
      </c>
      <c r="P21" s="201">
        <v>463222</v>
      </c>
      <c r="Q21" s="171">
        <v>424251</v>
      </c>
      <c r="R21" s="171">
        <v>405457</v>
      </c>
      <c r="S21" s="171">
        <v>384895</v>
      </c>
      <c r="T21" s="201">
        <v>395020</v>
      </c>
      <c r="U21" s="171">
        <v>383680</v>
      </c>
      <c r="V21" s="171">
        <v>372004</v>
      </c>
      <c r="W21" s="171">
        <v>357114</v>
      </c>
      <c r="X21" s="201">
        <v>342443</v>
      </c>
      <c r="Y21" s="171">
        <v>329837</v>
      </c>
      <c r="Z21" s="171">
        <v>317630</v>
      </c>
      <c r="AA21" s="171">
        <v>304958</v>
      </c>
      <c r="AB21" s="201">
        <v>292664</v>
      </c>
      <c r="AC21" s="171">
        <v>280891</v>
      </c>
      <c r="AD21" s="171">
        <v>268525</v>
      </c>
      <c r="AE21" s="171">
        <v>255998</v>
      </c>
      <c r="AF21" s="201">
        <v>244539</v>
      </c>
      <c r="AG21" s="171">
        <v>233695</v>
      </c>
      <c r="AH21" s="171">
        <v>222634</v>
      </c>
      <c r="AI21" s="171">
        <v>211659</v>
      </c>
      <c r="AJ21" s="201">
        <v>200982</v>
      </c>
      <c r="AK21" s="171">
        <v>191121</v>
      </c>
      <c r="AL21" s="171">
        <v>182350</v>
      </c>
      <c r="AM21" s="213">
        <v>173931</v>
      </c>
      <c r="AN21" s="201">
        <v>164920</v>
      </c>
      <c r="AO21" s="171">
        <v>157078</v>
      </c>
      <c r="AP21" s="171">
        <v>148364</v>
      </c>
      <c r="AQ21" s="171">
        <v>141296</v>
      </c>
      <c r="AR21" s="171"/>
    </row>
    <row r="22" spans="1:44" s="209" customFormat="1" ht="16.5">
      <c r="A22" s="212" t="s">
        <v>56</v>
      </c>
      <c r="B22" s="207"/>
      <c r="C22" s="168"/>
      <c r="D22" s="171">
        <v>15884</v>
      </c>
      <c r="E22" s="201">
        <v>9019</v>
      </c>
      <c r="F22" s="171">
        <v>9171</v>
      </c>
      <c r="G22" s="171">
        <v>15280</v>
      </c>
      <c r="H22" s="171">
        <v>14810</v>
      </c>
      <c r="I22" s="201">
        <v>16225</v>
      </c>
      <c r="J22" s="171">
        <v>16202</v>
      </c>
      <c r="K22" s="171">
        <v>16181</v>
      </c>
      <c r="L22" s="171">
        <v>15830</v>
      </c>
      <c r="M22" s="213"/>
      <c r="N22" s="168"/>
      <c r="O22" s="171">
        <v>7880</v>
      </c>
      <c r="P22" s="201">
        <v>9815</v>
      </c>
      <c r="Q22" s="171">
        <v>9967</v>
      </c>
      <c r="R22" s="171">
        <v>16076</v>
      </c>
      <c r="S22" s="171">
        <v>15606</v>
      </c>
      <c r="T22" s="201">
        <v>16345</v>
      </c>
      <c r="U22" s="171">
        <v>16322</v>
      </c>
      <c r="V22" s="171">
        <v>16301</v>
      </c>
      <c r="W22" s="171">
        <v>15950</v>
      </c>
      <c r="X22" s="201">
        <v>12032</v>
      </c>
      <c r="Y22" s="171">
        <v>11661</v>
      </c>
      <c r="Z22" s="171">
        <v>11769</v>
      </c>
      <c r="AA22" s="171">
        <v>12192</v>
      </c>
      <c r="AB22" s="201">
        <v>6606</v>
      </c>
      <c r="AC22" s="171">
        <v>6370</v>
      </c>
      <c r="AD22" s="171">
        <v>6643</v>
      </c>
      <c r="AE22" s="171">
        <v>6243</v>
      </c>
      <c r="AF22" s="201">
        <v>2109</v>
      </c>
      <c r="AG22" s="171">
        <v>1986</v>
      </c>
      <c r="AH22" s="171">
        <v>1629</v>
      </c>
      <c r="AI22" s="171">
        <v>1279</v>
      </c>
      <c r="AJ22" s="201">
        <v>1483</v>
      </c>
      <c r="AK22" s="171">
        <v>1578</v>
      </c>
      <c r="AL22" s="171">
        <v>1584</v>
      </c>
      <c r="AM22" s="213">
        <v>1417</v>
      </c>
      <c r="AN22" s="201">
        <v>3043</v>
      </c>
      <c r="AO22" s="171">
        <v>2913</v>
      </c>
      <c r="AP22" s="171">
        <v>2990</v>
      </c>
      <c r="AQ22" s="171">
        <v>3229</v>
      </c>
      <c r="AR22" s="171"/>
    </row>
    <row r="23" spans="1:44" s="209" customFormat="1" ht="16.5">
      <c r="A23" s="212" t="s">
        <v>57</v>
      </c>
      <c r="B23" s="207"/>
      <c r="C23" s="168"/>
      <c r="D23" s="171">
        <v>19391</v>
      </c>
      <c r="E23" s="201">
        <v>12891</v>
      </c>
      <c r="F23" s="171">
        <v>18490</v>
      </c>
      <c r="G23" s="171">
        <v>21276</v>
      </c>
      <c r="H23" s="171">
        <v>21650</v>
      </c>
      <c r="I23" s="201">
        <v>19391</v>
      </c>
      <c r="J23" s="171">
        <v>17667</v>
      </c>
      <c r="K23" s="171">
        <v>14714</v>
      </c>
      <c r="L23" s="171">
        <v>13557</v>
      </c>
      <c r="M23" s="213"/>
      <c r="N23" s="168"/>
      <c r="O23" s="171">
        <f>15573-1</f>
        <v>15572</v>
      </c>
      <c r="P23" s="201">
        <f>14653-4</f>
        <v>14649</v>
      </c>
      <c r="Q23" s="171">
        <v>18490</v>
      </c>
      <c r="R23" s="171">
        <v>21276</v>
      </c>
      <c r="S23" s="171">
        <v>21650</v>
      </c>
      <c r="T23" s="201">
        <v>19391</v>
      </c>
      <c r="U23" s="171">
        <v>17667</v>
      </c>
      <c r="V23" s="171">
        <v>14714</v>
      </c>
      <c r="W23" s="171">
        <v>13557</v>
      </c>
      <c r="X23" s="201">
        <v>17889</v>
      </c>
      <c r="Y23" s="171">
        <v>20293</v>
      </c>
      <c r="Z23" s="171">
        <v>25961</v>
      </c>
      <c r="AA23" s="171">
        <v>24907</v>
      </c>
      <c r="AB23" s="201">
        <v>18723</v>
      </c>
      <c r="AC23" s="171">
        <v>20756</v>
      </c>
      <c r="AD23" s="171">
        <v>25420</v>
      </c>
      <c r="AE23" s="171">
        <v>24122</v>
      </c>
      <c r="AF23" s="201">
        <v>24775</v>
      </c>
      <c r="AG23" s="171">
        <v>28916</v>
      </c>
      <c r="AH23" s="171">
        <v>26273</v>
      </c>
      <c r="AI23" s="171">
        <v>25839</v>
      </c>
      <c r="AJ23" s="201">
        <v>29721</v>
      </c>
      <c r="AK23" s="171">
        <v>29084</v>
      </c>
      <c r="AL23" s="171">
        <v>26785</v>
      </c>
      <c r="AM23" s="213">
        <v>26509</v>
      </c>
      <c r="AN23" s="201">
        <v>24474</v>
      </c>
      <c r="AO23" s="171">
        <v>23943</v>
      </c>
      <c r="AP23" s="171">
        <v>19775</v>
      </c>
      <c r="AQ23" s="171">
        <v>18065</v>
      </c>
      <c r="AR23" s="171"/>
    </row>
    <row r="24" spans="1:44" s="209" customFormat="1" ht="17.25" thickBot="1">
      <c r="A24" s="214" t="s">
        <v>58</v>
      </c>
      <c r="B24" s="207"/>
      <c r="C24" s="168" t="s">
        <v>45</v>
      </c>
      <c r="D24" s="185">
        <v>1641404</v>
      </c>
      <c r="E24" s="205">
        <v>1714838</v>
      </c>
      <c r="F24" s="185">
        <v>1665935</v>
      </c>
      <c r="G24" s="185">
        <v>1728901</v>
      </c>
      <c r="H24" s="185">
        <v>1662346</v>
      </c>
      <c r="I24" s="205">
        <v>1639782</v>
      </c>
      <c r="J24" s="185">
        <v>1702889</v>
      </c>
      <c r="K24" s="185">
        <v>1679250</v>
      </c>
      <c r="L24" s="185">
        <v>1541507</v>
      </c>
      <c r="M24" s="213"/>
      <c r="N24" s="168" t="s">
        <v>45</v>
      </c>
      <c r="O24" s="185">
        <f>SUM(O17:O23)</f>
        <v>1778235</v>
      </c>
      <c r="P24" s="205">
        <f>SUM(P17:P23)</f>
        <v>1717230</v>
      </c>
      <c r="Q24" s="185">
        <v>1652053</v>
      </c>
      <c r="R24" s="185">
        <v>1715429</v>
      </c>
      <c r="S24" s="185">
        <v>1649757</v>
      </c>
      <c r="T24" s="205">
        <v>1627823</v>
      </c>
      <c r="U24" s="185">
        <v>1689199</v>
      </c>
      <c r="V24" s="185">
        <v>1663521</v>
      </c>
      <c r="W24" s="185">
        <v>1526742</v>
      </c>
      <c r="X24" s="205">
        <v>1258324</v>
      </c>
      <c r="Y24" s="185">
        <v>1328063</v>
      </c>
      <c r="Z24" s="185">
        <v>1268543</v>
      </c>
      <c r="AA24" s="185">
        <v>1170425</v>
      </c>
      <c r="AB24" s="205">
        <v>1157779</v>
      </c>
      <c r="AC24" s="185">
        <v>1104722</v>
      </c>
      <c r="AD24" s="185">
        <v>1090655</v>
      </c>
      <c r="AE24" s="185">
        <v>1180948</v>
      </c>
      <c r="AF24" s="205">
        <v>1037023</v>
      </c>
      <c r="AG24" s="185">
        <v>1071403</v>
      </c>
      <c r="AH24" s="185">
        <v>967570</v>
      </c>
      <c r="AI24" s="185">
        <v>865271</v>
      </c>
      <c r="AJ24" s="205">
        <v>721912</v>
      </c>
      <c r="AK24" s="185">
        <v>713102</v>
      </c>
      <c r="AL24" s="185">
        <f t="shared" ref="AL24:AQ24" si="2">SUM(AL17:AL23)</f>
        <v>675343</v>
      </c>
      <c r="AM24" s="185">
        <f t="shared" si="2"/>
        <v>645373</v>
      </c>
      <c r="AN24" s="205">
        <f t="shared" si="2"/>
        <v>636337</v>
      </c>
      <c r="AO24" s="185">
        <f t="shared" si="2"/>
        <v>591804</v>
      </c>
      <c r="AP24" s="185">
        <f t="shared" si="2"/>
        <v>587953</v>
      </c>
      <c r="AQ24" s="185">
        <f t="shared" si="2"/>
        <v>566966</v>
      </c>
    </row>
    <row r="25" spans="1:44" s="209" customFormat="1" ht="17.25" thickTop="1">
      <c r="A25" s="212" t="s">
        <v>59</v>
      </c>
      <c r="B25" s="207"/>
      <c r="C25" s="168"/>
      <c r="D25" s="171"/>
      <c r="E25" s="201"/>
      <c r="F25" s="171"/>
      <c r="G25" s="171"/>
      <c r="H25" s="171"/>
      <c r="I25" s="201"/>
      <c r="J25" s="171"/>
      <c r="K25" s="171"/>
      <c r="L25" s="171"/>
      <c r="M25" s="213"/>
      <c r="N25" s="168"/>
      <c r="O25" s="171"/>
      <c r="P25" s="201"/>
      <c r="Q25" s="171"/>
      <c r="R25" s="171"/>
      <c r="S25" s="171"/>
      <c r="T25" s="201"/>
      <c r="U25" s="171"/>
      <c r="V25" s="171"/>
      <c r="W25" s="171"/>
      <c r="X25" s="201"/>
      <c r="Y25" s="171"/>
      <c r="Z25" s="171"/>
      <c r="AA25" s="171"/>
      <c r="AB25" s="201"/>
      <c r="AC25" s="171"/>
      <c r="AD25" s="171"/>
      <c r="AE25" s="171"/>
      <c r="AF25" s="201"/>
      <c r="AG25" s="171"/>
      <c r="AH25" s="171"/>
      <c r="AI25" s="171"/>
      <c r="AJ25" s="201"/>
      <c r="AK25" s="171"/>
      <c r="AL25" s="171"/>
      <c r="AM25" s="213"/>
      <c r="AN25" s="201"/>
      <c r="AO25" s="171"/>
      <c r="AP25" s="171"/>
      <c r="AQ25" s="171"/>
    </row>
    <row r="26" spans="1:44" s="209" customFormat="1" ht="16.5">
      <c r="A26" s="211" t="s">
        <v>60</v>
      </c>
      <c r="B26" s="207"/>
      <c r="C26" s="168"/>
      <c r="D26" s="171"/>
      <c r="E26" s="201"/>
      <c r="F26" s="171"/>
      <c r="G26" s="171"/>
      <c r="H26" s="171"/>
      <c r="I26" s="201"/>
      <c r="J26" s="171"/>
      <c r="K26" s="171"/>
      <c r="L26" s="171"/>
      <c r="N26" s="168"/>
      <c r="O26" s="171"/>
      <c r="P26" s="201"/>
      <c r="Q26" s="171"/>
      <c r="R26" s="171"/>
      <c r="S26" s="171"/>
      <c r="T26" s="201"/>
      <c r="U26" s="171"/>
      <c r="V26" s="171"/>
      <c r="W26" s="171"/>
      <c r="X26" s="201"/>
      <c r="Y26" s="171"/>
      <c r="Z26" s="171"/>
      <c r="AA26" s="171"/>
      <c r="AB26" s="201"/>
      <c r="AC26" s="171"/>
      <c r="AD26" s="171"/>
      <c r="AE26" s="171"/>
      <c r="AF26" s="201"/>
      <c r="AG26" s="171"/>
      <c r="AH26" s="171"/>
      <c r="AI26" s="171"/>
      <c r="AJ26" s="201"/>
      <c r="AK26" s="171"/>
      <c r="AL26" s="171"/>
      <c r="AN26" s="201"/>
      <c r="AO26" s="171"/>
      <c r="AP26" s="171"/>
      <c r="AQ26" s="171"/>
    </row>
    <row r="27" spans="1:44" s="209" customFormat="1" ht="16.5">
      <c r="A27" s="212" t="s">
        <v>61</v>
      </c>
      <c r="B27" s="207"/>
      <c r="C27" s="207" t="s">
        <v>45</v>
      </c>
      <c r="D27" s="171">
        <v>99853</v>
      </c>
      <c r="E27" s="201">
        <v>81263</v>
      </c>
      <c r="F27" s="171">
        <v>77194</v>
      </c>
      <c r="G27" s="171">
        <v>86304</v>
      </c>
      <c r="H27" s="171">
        <v>90673</v>
      </c>
      <c r="I27" s="201">
        <v>99853</v>
      </c>
      <c r="J27" s="171">
        <v>90924</v>
      </c>
      <c r="K27" s="171">
        <v>99089</v>
      </c>
      <c r="L27" s="171">
        <v>93815</v>
      </c>
      <c r="M27" s="213"/>
      <c r="N27" s="168" t="s">
        <v>45</v>
      </c>
      <c r="O27" s="171">
        <v>82676</v>
      </c>
      <c r="P27" s="201">
        <v>81263</v>
      </c>
      <c r="Q27" s="171">
        <v>77194</v>
      </c>
      <c r="R27" s="171">
        <v>86304</v>
      </c>
      <c r="S27" s="171">
        <v>90673</v>
      </c>
      <c r="T27" s="201">
        <v>99853</v>
      </c>
      <c r="U27" s="171">
        <v>90924</v>
      </c>
      <c r="V27" s="171">
        <v>99089</v>
      </c>
      <c r="W27" s="171">
        <v>93815</v>
      </c>
      <c r="X27" s="201">
        <v>86167</v>
      </c>
      <c r="Y27" s="171">
        <v>74093</v>
      </c>
      <c r="Z27" s="171">
        <v>67385</v>
      </c>
      <c r="AA27" s="171">
        <v>61788</v>
      </c>
      <c r="AB27" s="201">
        <v>76027</v>
      </c>
      <c r="AC27" s="171">
        <v>73666</v>
      </c>
      <c r="AD27" s="171">
        <v>65801</v>
      </c>
      <c r="AE27" s="171">
        <v>59266</v>
      </c>
      <c r="AF27" s="201">
        <v>61744</v>
      </c>
      <c r="AG27" s="171">
        <v>63953</v>
      </c>
      <c r="AH27" s="171">
        <v>70093</v>
      </c>
      <c r="AI27" s="171">
        <v>80783</v>
      </c>
      <c r="AJ27" s="201">
        <v>79249</v>
      </c>
      <c r="AK27" s="171">
        <v>72047</v>
      </c>
      <c r="AL27" s="171">
        <v>64105</v>
      </c>
      <c r="AM27" s="213">
        <v>73742</v>
      </c>
      <c r="AN27" s="201">
        <v>61109</v>
      </c>
      <c r="AO27" s="171">
        <v>66375</v>
      </c>
      <c r="AP27" s="171">
        <v>68628</v>
      </c>
      <c r="AQ27" s="171">
        <v>61430</v>
      </c>
    </row>
    <row r="28" spans="1:44" s="209" customFormat="1" ht="16.5">
      <c r="A28" s="212" t="s">
        <v>62</v>
      </c>
      <c r="B28" s="207"/>
      <c r="C28" s="168"/>
      <c r="D28" s="171">
        <v>7735</v>
      </c>
      <c r="E28" s="201">
        <v>14445</v>
      </c>
      <c r="F28" s="171">
        <v>14172</v>
      </c>
      <c r="G28" s="171">
        <v>11987</v>
      </c>
      <c r="H28" s="171">
        <v>10756</v>
      </c>
      <c r="I28" s="201">
        <v>7735</v>
      </c>
      <c r="J28" s="171">
        <v>6184</v>
      </c>
      <c r="K28" s="171">
        <v>238</v>
      </c>
      <c r="L28" s="171">
        <v>274</v>
      </c>
      <c r="M28" s="213"/>
      <c r="N28" s="168"/>
      <c r="O28" s="171">
        <v>14474</v>
      </c>
      <c r="P28" s="201">
        <v>14445</v>
      </c>
      <c r="Q28" s="171">
        <v>14172</v>
      </c>
      <c r="R28" s="171">
        <v>17023</v>
      </c>
      <c r="S28" s="171">
        <v>15792</v>
      </c>
      <c r="T28" s="201">
        <v>15363</v>
      </c>
      <c r="U28" s="171">
        <v>13812</v>
      </c>
      <c r="V28" s="171">
        <v>11671</v>
      </c>
      <c r="W28" s="171">
        <v>10207</v>
      </c>
      <c r="X28" s="201">
        <v>1740</v>
      </c>
      <c r="Y28" s="171">
        <v>1323</v>
      </c>
      <c r="Z28" s="171">
        <v>2</v>
      </c>
      <c r="AA28" s="171">
        <v>162</v>
      </c>
      <c r="AB28" s="201">
        <v>97</v>
      </c>
      <c r="AC28" s="171">
        <v>124</v>
      </c>
      <c r="AD28" s="171">
        <v>489</v>
      </c>
      <c r="AE28" s="171">
        <v>715</v>
      </c>
      <c r="AF28" s="201">
        <v>1484</v>
      </c>
      <c r="AG28" s="171">
        <v>1475</v>
      </c>
      <c r="AH28" s="171">
        <v>1460</v>
      </c>
      <c r="AI28" s="171">
        <v>1698</v>
      </c>
      <c r="AJ28" s="201">
        <v>2473</v>
      </c>
      <c r="AK28" s="171">
        <v>2548</v>
      </c>
      <c r="AL28" s="171">
        <v>1773</v>
      </c>
      <c r="AM28" s="213">
        <v>2499</v>
      </c>
      <c r="AN28" s="201">
        <v>1938</v>
      </c>
      <c r="AO28" s="171">
        <v>2463</v>
      </c>
      <c r="AP28" s="171">
        <v>3047</v>
      </c>
      <c r="AQ28" s="171">
        <v>5162</v>
      </c>
      <c r="AR28" s="265"/>
    </row>
    <row r="29" spans="1:44" s="209" customFormat="1" ht="16.5">
      <c r="A29" s="212" t="s">
        <v>63</v>
      </c>
      <c r="B29" s="207"/>
      <c r="C29" s="207"/>
      <c r="D29" s="171">
        <v>3633</v>
      </c>
      <c r="E29" s="201">
        <v>3612</v>
      </c>
      <c r="F29" s="171">
        <v>6967</v>
      </c>
      <c r="G29" s="171">
        <v>5385</v>
      </c>
      <c r="H29" s="171">
        <v>5422</v>
      </c>
      <c r="I29" s="201">
        <v>1996</v>
      </c>
      <c r="J29" s="171">
        <v>4898</v>
      </c>
      <c r="K29" s="171">
        <v>2525</v>
      </c>
      <c r="L29" s="171" t="s">
        <v>64</v>
      </c>
      <c r="N29" s="207"/>
      <c r="O29" s="171">
        <v>770</v>
      </c>
      <c r="P29" s="201">
        <v>3612</v>
      </c>
      <c r="Q29" s="171">
        <v>6967</v>
      </c>
      <c r="R29" s="171">
        <v>5385</v>
      </c>
      <c r="S29" s="171">
        <v>5422</v>
      </c>
      <c r="T29" s="201">
        <v>1996</v>
      </c>
      <c r="U29" s="171">
        <v>4898</v>
      </c>
      <c r="V29" s="171">
        <v>2525</v>
      </c>
      <c r="W29" s="171">
        <v>0</v>
      </c>
      <c r="X29" s="201">
        <v>352</v>
      </c>
      <c r="Y29" s="171">
        <v>2532</v>
      </c>
      <c r="Z29" s="171">
        <v>2333</v>
      </c>
      <c r="AA29" s="171">
        <v>1695</v>
      </c>
      <c r="AB29" s="201">
        <v>2466</v>
      </c>
      <c r="AC29" s="171">
        <v>1531</v>
      </c>
      <c r="AD29" s="171">
        <v>1654</v>
      </c>
      <c r="AE29" s="171">
        <v>3222</v>
      </c>
      <c r="AF29" s="201">
        <v>3551</v>
      </c>
      <c r="AG29" s="171">
        <v>4447</v>
      </c>
      <c r="AH29" s="171">
        <v>2273</v>
      </c>
      <c r="AI29" s="171">
        <v>1178</v>
      </c>
      <c r="AJ29" s="201">
        <v>2045</v>
      </c>
      <c r="AK29" s="171">
        <v>421</v>
      </c>
      <c r="AL29" s="171" t="s">
        <v>126</v>
      </c>
      <c r="AM29" s="259">
        <v>0</v>
      </c>
      <c r="AN29" s="201">
        <v>2080</v>
      </c>
      <c r="AO29" s="171">
        <v>2352</v>
      </c>
      <c r="AP29" s="171">
        <v>4211</v>
      </c>
      <c r="AQ29" s="171">
        <v>6368</v>
      </c>
    </row>
    <row r="30" spans="1:44" s="209" customFormat="1" ht="16.5">
      <c r="A30" s="212" t="s">
        <v>65</v>
      </c>
      <c r="B30" s="207"/>
      <c r="C30" s="168"/>
      <c r="D30" s="171">
        <v>66008</v>
      </c>
      <c r="E30" s="201">
        <v>49384</v>
      </c>
      <c r="F30" s="171">
        <v>31805</v>
      </c>
      <c r="G30" s="171">
        <v>40737</v>
      </c>
      <c r="H30" s="171">
        <v>41397</v>
      </c>
      <c r="I30" s="201">
        <v>66008</v>
      </c>
      <c r="J30" s="171">
        <v>63138</v>
      </c>
      <c r="K30" s="171">
        <v>59487</v>
      </c>
      <c r="L30" s="171">
        <v>60994</v>
      </c>
      <c r="N30" s="168"/>
      <c r="O30" s="171">
        <v>81966</v>
      </c>
      <c r="P30" s="201">
        <v>87133</v>
      </c>
      <c r="Q30" s="171">
        <v>70217</v>
      </c>
      <c r="R30" s="171">
        <v>79851</v>
      </c>
      <c r="S30" s="171">
        <v>81259</v>
      </c>
      <c r="T30" s="201">
        <v>107355</v>
      </c>
      <c r="U30" s="171">
        <v>105018</v>
      </c>
      <c r="V30" s="171">
        <v>102265</v>
      </c>
      <c r="W30" s="171">
        <v>104097</v>
      </c>
      <c r="X30" s="201">
        <v>121553</v>
      </c>
      <c r="Y30" s="171">
        <v>116557</v>
      </c>
      <c r="Z30" s="171">
        <v>116376</v>
      </c>
      <c r="AA30" s="171">
        <v>109336</v>
      </c>
      <c r="AB30" s="201">
        <v>126399</v>
      </c>
      <c r="AC30" s="171">
        <v>122080</v>
      </c>
      <c r="AD30" s="171">
        <v>111713</v>
      </c>
      <c r="AE30" s="171">
        <v>109109</v>
      </c>
      <c r="AF30" s="201">
        <v>113519</v>
      </c>
      <c r="AG30" s="171">
        <v>95106</v>
      </c>
      <c r="AH30" s="171">
        <v>96341</v>
      </c>
      <c r="AI30" s="171">
        <v>52795</v>
      </c>
      <c r="AJ30" s="201">
        <v>61340</v>
      </c>
      <c r="AK30" s="171">
        <v>63459</v>
      </c>
      <c r="AL30" s="171">
        <v>69324</v>
      </c>
      <c r="AM30" s="171">
        <v>61447</v>
      </c>
      <c r="AN30" s="201">
        <v>63699</v>
      </c>
      <c r="AO30" s="171">
        <v>63404</v>
      </c>
      <c r="AP30" s="171">
        <v>57611</v>
      </c>
      <c r="AQ30" s="171">
        <v>58496</v>
      </c>
      <c r="AR30" s="265"/>
    </row>
    <row r="31" spans="1:44" s="209" customFormat="1" ht="16.5">
      <c r="A31" s="212" t="s">
        <v>66</v>
      </c>
      <c r="B31" s="207"/>
      <c r="C31" s="207"/>
      <c r="D31" s="171">
        <v>54583</v>
      </c>
      <c r="E31" s="201">
        <v>46925</v>
      </c>
      <c r="F31" s="171">
        <v>49738</v>
      </c>
      <c r="G31" s="171">
        <v>50905</v>
      </c>
      <c r="H31" s="171">
        <v>54975</v>
      </c>
      <c r="I31" s="201">
        <v>54583</v>
      </c>
      <c r="J31" s="171">
        <v>57961</v>
      </c>
      <c r="K31" s="171">
        <v>52493</v>
      </c>
      <c r="L31" s="171">
        <v>51819</v>
      </c>
      <c r="M31" s="213"/>
      <c r="N31" s="207"/>
      <c r="O31" s="171">
        <v>52955</v>
      </c>
      <c r="P31" s="201">
        <v>46925</v>
      </c>
      <c r="Q31" s="171">
        <v>47279</v>
      </c>
      <c r="R31" s="171">
        <v>48409</v>
      </c>
      <c r="S31" s="171">
        <v>52464</v>
      </c>
      <c r="T31" s="201">
        <v>52211</v>
      </c>
      <c r="U31" s="171">
        <v>55745</v>
      </c>
      <c r="V31" s="171">
        <v>50218</v>
      </c>
      <c r="W31" s="171">
        <v>49636</v>
      </c>
      <c r="X31" s="201">
        <v>48574</v>
      </c>
      <c r="Y31" s="171">
        <v>54034</v>
      </c>
      <c r="Z31" s="171">
        <v>52636</v>
      </c>
      <c r="AA31" s="171">
        <v>53904</v>
      </c>
      <c r="AB31" s="201">
        <v>63467</v>
      </c>
      <c r="AC31" s="171">
        <v>62392</v>
      </c>
      <c r="AD31" s="171">
        <v>63417</v>
      </c>
      <c r="AE31" s="171">
        <v>58041</v>
      </c>
      <c r="AF31" s="201">
        <v>60860</v>
      </c>
      <c r="AG31" s="171">
        <v>57164</v>
      </c>
      <c r="AH31" s="171">
        <v>54618</v>
      </c>
      <c r="AI31" s="171">
        <v>52925</v>
      </c>
      <c r="AJ31" s="201">
        <v>54143</v>
      </c>
      <c r="AK31" s="171">
        <v>51134</v>
      </c>
      <c r="AL31" s="171">
        <v>50691</v>
      </c>
      <c r="AM31" s="213">
        <v>53399</v>
      </c>
      <c r="AN31" s="201">
        <v>65012</v>
      </c>
      <c r="AO31" s="171">
        <v>74927</v>
      </c>
      <c r="AP31" s="171">
        <v>71192</v>
      </c>
      <c r="AQ31" s="171">
        <v>77903</v>
      </c>
      <c r="AR31" s="265"/>
    </row>
    <row r="32" spans="1:44" s="209" customFormat="1" ht="16.5">
      <c r="A32" s="212" t="s">
        <v>67</v>
      </c>
      <c r="B32" s="207"/>
      <c r="C32" s="207"/>
      <c r="D32" s="171">
        <v>49071</v>
      </c>
      <c r="E32" s="201">
        <v>55101</v>
      </c>
      <c r="F32" s="171">
        <v>23795</v>
      </c>
      <c r="G32" s="171">
        <v>48885</v>
      </c>
      <c r="H32" s="171">
        <v>23845</v>
      </c>
      <c r="I32" s="201">
        <v>49071</v>
      </c>
      <c r="J32" s="171">
        <v>23928</v>
      </c>
      <c r="K32" s="171">
        <v>48935</v>
      </c>
      <c r="L32" s="171">
        <v>24602</v>
      </c>
      <c r="M32" s="213"/>
      <c r="N32" s="207"/>
      <c r="O32" s="171">
        <v>30405</v>
      </c>
      <c r="P32" s="201">
        <v>55102</v>
      </c>
      <c r="Q32" s="171">
        <v>23795</v>
      </c>
      <c r="R32" s="171">
        <v>48885</v>
      </c>
      <c r="S32" s="171">
        <v>23845</v>
      </c>
      <c r="T32" s="201">
        <v>49071</v>
      </c>
      <c r="U32" s="171">
        <v>23928</v>
      </c>
      <c r="V32" s="171">
        <v>48935</v>
      </c>
      <c r="W32" s="171">
        <v>24602</v>
      </c>
      <c r="X32" s="201">
        <v>48769</v>
      </c>
      <c r="Y32" s="171">
        <v>23786</v>
      </c>
      <c r="Z32" s="171">
        <v>48127</v>
      </c>
      <c r="AA32" s="171">
        <v>23274</v>
      </c>
      <c r="AB32" s="201">
        <v>48769</v>
      </c>
      <c r="AC32" s="171">
        <v>24059</v>
      </c>
      <c r="AD32" s="171">
        <v>48952</v>
      </c>
      <c r="AE32" s="171">
        <v>22593</v>
      </c>
      <c r="AF32" s="201">
        <v>10075</v>
      </c>
      <c r="AG32" s="171">
        <v>34793</v>
      </c>
      <c r="AH32" s="171">
        <v>64658</v>
      </c>
      <c r="AI32" s="171">
        <v>29430</v>
      </c>
      <c r="AJ32" s="201">
        <v>60901</v>
      </c>
      <c r="AK32" s="171">
        <v>31629</v>
      </c>
      <c r="AL32" s="171">
        <v>60103</v>
      </c>
      <c r="AM32" s="213">
        <v>24463</v>
      </c>
      <c r="AN32" s="201">
        <v>52389</v>
      </c>
      <c r="AO32" s="171">
        <v>29946</v>
      </c>
      <c r="AP32" s="171">
        <v>55776</v>
      </c>
      <c r="AQ32" s="171">
        <v>31692</v>
      </c>
      <c r="AR32" s="265"/>
    </row>
    <row r="33" spans="1:44" s="209" customFormat="1" ht="16.5">
      <c r="A33" s="212" t="s">
        <v>68</v>
      </c>
      <c r="B33" s="207"/>
      <c r="C33" s="168"/>
      <c r="D33" s="171">
        <v>34235</v>
      </c>
      <c r="E33" s="201">
        <v>31656</v>
      </c>
      <c r="F33" s="171">
        <v>36542</v>
      </c>
      <c r="G33" s="171">
        <v>36997</v>
      </c>
      <c r="H33" s="171">
        <v>39419</v>
      </c>
      <c r="I33" s="201">
        <v>34235</v>
      </c>
      <c r="J33" s="171">
        <v>28410</v>
      </c>
      <c r="K33" s="171">
        <v>28914</v>
      </c>
      <c r="L33" s="171">
        <v>30161</v>
      </c>
      <c r="M33" s="213"/>
      <c r="N33" s="168"/>
      <c r="O33" s="171">
        <v>34268</v>
      </c>
      <c r="P33" s="201">
        <v>31656</v>
      </c>
      <c r="Q33" s="171">
        <v>36542</v>
      </c>
      <c r="R33" s="171">
        <v>36997</v>
      </c>
      <c r="S33" s="171">
        <v>39419</v>
      </c>
      <c r="T33" s="201">
        <v>34235</v>
      </c>
      <c r="U33" s="171">
        <v>28410</v>
      </c>
      <c r="V33" s="171">
        <v>28914</v>
      </c>
      <c r="W33" s="171">
        <v>30161</v>
      </c>
      <c r="X33" s="201">
        <v>27765</v>
      </c>
      <c r="Y33" s="171">
        <v>25605</v>
      </c>
      <c r="Z33" s="171">
        <v>27301</v>
      </c>
      <c r="AA33" s="171">
        <v>15605</v>
      </c>
      <c r="AB33" s="201">
        <v>21277</v>
      </c>
      <c r="AC33" s="171">
        <v>17648</v>
      </c>
      <c r="AD33" s="171">
        <v>15269</v>
      </c>
      <c r="AE33" s="171">
        <v>15688</v>
      </c>
      <c r="AF33" s="201">
        <v>17707</v>
      </c>
      <c r="AG33" s="171">
        <v>16780</v>
      </c>
      <c r="AH33" s="171">
        <v>20070</v>
      </c>
      <c r="AI33" s="171">
        <v>18278</v>
      </c>
      <c r="AJ33" s="201">
        <v>16955</v>
      </c>
      <c r="AK33" s="171">
        <v>19090</v>
      </c>
      <c r="AL33" s="171">
        <v>15906</v>
      </c>
      <c r="AM33" s="213">
        <v>16319</v>
      </c>
      <c r="AN33" s="201">
        <v>23838</v>
      </c>
      <c r="AO33" s="171">
        <v>23731</v>
      </c>
      <c r="AP33" s="171">
        <v>27898</v>
      </c>
      <c r="AQ33" s="171">
        <v>19063</v>
      </c>
      <c r="AR33" s="265"/>
    </row>
    <row r="34" spans="1:44" s="209" customFormat="1" ht="16.5">
      <c r="A34" s="212" t="s">
        <v>69</v>
      </c>
      <c r="B34" s="207"/>
      <c r="C34" s="207"/>
      <c r="D34" s="171">
        <v>16504</v>
      </c>
      <c r="E34" s="201">
        <v>12709</v>
      </c>
      <c r="F34" s="171">
        <v>15933</v>
      </c>
      <c r="G34" s="171">
        <v>20654</v>
      </c>
      <c r="H34" s="171">
        <v>18084</v>
      </c>
      <c r="I34" s="201">
        <v>16504</v>
      </c>
      <c r="J34" s="171">
        <v>19966</v>
      </c>
      <c r="K34" s="171">
        <v>19428</v>
      </c>
      <c r="L34" s="171">
        <v>17368</v>
      </c>
      <c r="N34" s="207"/>
      <c r="O34" s="171">
        <v>17633</v>
      </c>
      <c r="P34" s="201">
        <v>19142</v>
      </c>
      <c r="Q34" s="171">
        <v>15933</v>
      </c>
      <c r="R34" s="171">
        <v>20654</v>
      </c>
      <c r="S34" s="171">
        <v>18084</v>
      </c>
      <c r="T34" s="201">
        <v>16504</v>
      </c>
      <c r="U34" s="171">
        <v>19966</v>
      </c>
      <c r="V34" s="171">
        <v>19428</v>
      </c>
      <c r="W34" s="171">
        <v>17368</v>
      </c>
      <c r="X34" s="201">
        <v>16282</v>
      </c>
      <c r="Y34" s="171">
        <v>18455</v>
      </c>
      <c r="Z34" s="171">
        <v>19179</v>
      </c>
      <c r="AA34" s="171">
        <v>18071</v>
      </c>
      <c r="AB34" s="201">
        <v>16377</v>
      </c>
      <c r="AC34" s="171">
        <v>21182</v>
      </c>
      <c r="AD34" s="171">
        <v>20935</v>
      </c>
      <c r="AE34" s="171">
        <v>16914</v>
      </c>
      <c r="AF34" s="201">
        <v>16617</v>
      </c>
      <c r="AG34" s="171">
        <v>18192</v>
      </c>
      <c r="AH34" s="171">
        <v>15448</v>
      </c>
      <c r="AI34" s="171">
        <v>15681</v>
      </c>
      <c r="AJ34" s="201">
        <v>16405</v>
      </c>
      <c r="AK34" s="171">
        <v>18278</v>
      </c>
      <c r="AL34" s="171">
        <v>12039</v>
      </c>
      <c r="AM34" s="213">
        <v>13842</v>
      </c>
      <c r="AN34" s="201">
        <v>12099</v>
      </c>
      <c r="AO34" s="171">
        <v>14524</v>
      </c>
      <c r="AP34" s="171">
        <v>14018</v>
      </c>
      <c r="AQ34" s="171">
        <v>14838</v>
      </c>
      <c r="AR34" s="265"/>
    </row>
    <row r="35" spans="1:44" s="209" customFormat="1" ht="16.5">
      <c r="A35" s="212" t="s">
        <v>70</v>
      </c>
      <c r="B35" s="207"/>
      <c r="C35" s="168"/>
      <c r="D35" s="171">
        <v>56002</v>
      </c>
      <c r="E35" s="201">
        <v>42489</v>
      </c>
      <c r="F35" s="171">
        <v>56554</v>
      </c>
      <c r="G35" s="171">
        <v>94233</v>
      </c>
      <c r="H35" s="171">
        <v>52889</v>
      </c>
      <c r="I35" s="201">
        <v>56002</v>
      </c>
      <c r="J35" s="171">
        <v>46063</v>
      </c>
      <c r="K35" s="171">
        <v>41496</v>
      </c>
      <c r="L35" s="171">
        <v>43267</v>
      </c>
      <c r="M35" s="213"/>
      <c r="N35" s="168"/>
      <c r="O35" s="171">
        <v>37315</v>
      </c>
      <c r="P35" s="201">
        <v>42489</v>
      </c>
      <c r="Q35" s="171">
        <v>56554</v>
      </c>
      <c r="R35" s="171">
        <v>94233</v>
      </c>
      <c r="S35" s="171">
        <v>52889</v>
      </c>
      <c r="T35" s="201">
        <v>56002</v>
      </c>
      <c r="U35" s="171">
        <v>46063</v>
      </c>
      <c r="V35" s="171">
        <v>41496</v>
      </c>
      <c r="W35" s="171">
        <v>43267</v>
      </c>
      <c r="X35" s="201">
        <v>39156</v>
      </c>
      <c r="Y35" s="171">
        <v>40225</v>
      </c>
      <c r="Z35" s="171">
        <v>34801</v>
      </c>
      <c r="AA35" s="171">
        <v>36284</v>
      </c>
      <c r="AB35" s="201">
        <v>29328</v>
      </c>
      <c r="AC35" s="171">
        <v>28222</v>
      </c>
      <c r="AD35" s="171">
        <v>25562</v>
      </c>
      <c r="AE35" s="171">
        <v>48376</v>
      </c>
      <c r="AF35" s="201">
        <v>46902</v>
      </c>
      <c r="AG35" s="171">
        <v>62886</v>
      </c>
      <c r="AH35" s="171">
        <v>60001</v>
      </c>
      <c r="AI35" s="171">
        <v>50780</v>
      </c>
      <c r="AJ35" s="201">
        <v>44380</v>
      </c>
      <c r="AK35" s="171">
        <v>58413</v>
      </c>
      <c r="AL35" s="171">
        <v>62294</v>
      </c>
      <c r="AM35" s="213">
        <v>60037</v>
      </c>
      <c r="AN35" s="201">
        <v>66988</v>
      </c>
      <c r="AO35" s="171">
        <v>43336</v>
      </c>
      <c r="AP35" s="171">
        <v>38913</v>
      </c>
      <c r="AQ35" s="171">
        <v>52707</v>
      </c>
      <c r="AR35" s="265"/>
    </row>
    <row r="36" spans="1:44" s="209" customFormat="1" ht="16.5">
      <c r="A36" s="212" t="s">
        <v>71</v>
      </c>
      <c r="B36" s="207"/>
      <c r="C36" s="207"/>
      <c r="D36" s="171">
        <v>17498</v>
      </c>
      <c r="E36" s="201">
        <v>15611</v>
      </c>
      <c r="F36" s="171">
        <v>14785</v>
      </c>
      <c r="G36" s="171">
        <v>16568</v>
      </c>
      <c r="H36" s="171">
        <v>15926</v>
      </c>
      <c r="I36" s="201">
        <v>17498</v>
      </c>
      <c r="J36" s="171">
        <v>15961</v>
      </c>
      <c r="K36" s="171">
        <v>15897</v>
      </c>
      <c r="L36" s="171">
        <v>15172</v>
      </c>
      <c r="M36" s="213"/>
      <c r="N36" s="207"/>
      <c r="O36" s="171">
        <v>15246</v>
      </c>
      <c r="P36" s="201">
        <v>15611</v>
      </c>
      <c r="Q36" s="171">
        <v>14785</v>
      </c>
      <c r="R36" s="171">
        <v>16568</v>
      </c>
      <c r="S36" s="171">
        <v>15926</v>
      </c>
      <c r="T36" s="201">
        <v>17498</v>
      </c>
      <c r="U36" s="171">
        <v>15961</v>
      </c>
      <c r="V36" s="171">
        <v>15897</v>
      </c>
      <c r="W36" s="171">
        <v>15172</v>
      </c>
      <c r="X36" s="201">
        <v>13788</v>
      </c>
      <c r="Y36" s="171">
        <v>13214</v>
      </c>
      <c r="Z36" s="171">
        <v>12831</v>
      </c>
      <c r="AA36" s="171">
        <v>12599</v>
      </c>
      <c r="AB36" s="201">
        <v>12231</v>
      </c>
      <c r="AC36" s="171">
        <v>11143</v>
      </c>
      <c r="AD36" s="171">
        <v>9960</v>
      </c>
      <c r="AE36" s="171">
        <v>9147</v>
      </c>
      <c r="AF36" s="201">
        <v>6683</v>
      </c>
      <c r="AG36" s="171">
        <v>6148</v>
      </c>
      <c r="AH36" s="171">
        <v>5270</v>
      </c>
      <c r="AI36" s="171">
        <v>4902</v>
      </c>
      <c r="AJ36" s="201">
        <v>5485</v>
      </c>
      <c r="AK36" s="171">
        <v>5167</v>
      </c>
      <c r="AL36" s="171">
        <v>5469</v>
      </c>
      <c r="AM36" s="213">
        <v>5048</v>
      </c>
      <c r="AN36" s="201">
        <v>4856</v>
      </c>
      <c r="AO36" s="171">
        <v>4348</v>
      </c>
      <c r="AP36" s="171">
        <v>6422</v>
      </c>
      <c r="AQ36" s="171">
        <v>6247</v>
      </c>
      <c r="AR36" s="265"/>
    </row>
    <row r="37" spans="1:44" s="209" customFormat="1" ht="16.5">
      <c r="A37" s="212" t="s">
        <v>72</v>
      </c>
      <c r="B37" s="207"/>
      <c r="C37" s="207"/>
      <c r="D37" s="171">
        <v>0</v>
      </c>
      <c r="E37" s="201">
        <v>0</v>
      </c>
      <c r="F37" s="171">
        <v>0</v>
      </c>
      <c r="G37" s="171">
        <v>0</v>
      </c>
      <c r="H37" s="171">
        <v>0</v>
      </c>
      <c r="I37" s="201">
        <v>0</v>
      </c>
      <c r="J37" s="171">
        <v>27368</v>
      </c>
      <c r="K37" s="171">
        <v>27444</v>
      </c>
      <c r="L37" s="171">
        <v>26604</v>
      </c>
      <c r="M37" s="213"/>
      <c r="N37" s="207"/>
      <c r="O37" s="171">
        <v>0</v>
      </c>
      <c r="P37" s="201">
        <v>0</v>
      </c>
      <c r="Q37" s="171">
        <v>0</v>
      </c>
      <c r="R37" s="171">
        <v>0</v>
      </c>
      <c r="S37" s="171">
        <v>0</v>
      </c>
      <c r="T37" s="201">
        <v>0</v>
      </c>
      <c r="U37" s="171">
        <v>27368</v>
      </c>
      <c r="V37" s="171">
        <v>27444</v>
      </c>
      <c r="W37" s="171">
        <v>26604</v>
      </c>
      <c r="X37" s="201">
        <v>25345</v>
      </c>
      <c r="Y37" s="171">
        <v>24177</v>
      </c>
      <c r="Z37" s="171">
        <v>24271</v>
      </c>
      <c r="AA37" s="171">
        <v>20049</v>
      </c>
      <c r="AB37" s="201">
        <v>18349</v>
      </c>
      <c r="AC37" s="171">
        <v>17852</v>
      </c>
      <c r="AD37" s="171">
        <v>17096</v>
      </c>
      <c r="AE37" s="171">
        <v>16630</v>
      </c>
      <c r="AF37" s="201">
        <v>15923</v>
      </c>
      <c r="AG37" s="171">
        <v>15352</v>
      </c>
      <c r="AH37" s="171">
        <v>14355</v>
      </c>
      <c r="AI37" s="171">
        <v>13127</v>
      </c>
      <c r="AJ37" s="201">
        <v>11867</v>
      </c>
      <c r="AK37" s="171">
        <v>11373</v>
      </c>
      <c r="AL37" s="171">
        <v>11079</v>
      </c>
      <c r="AM37" s="213">
        <v>11487</v>
      </c>
      <c r="AN37" s="201">
        <v>10845</v>
      </c>
      <c r="AO37" s="171">
        <v>10214</v>
      </c>
      <c r="AP37" s="171">
        <v>9590</v>
      </c>
      <c r="AQ37" s="171">
        <v>12226</v>
      </c>
      <c r="AR37" s="265"/>
    </row>
    <row r="38" spans="1:44" s="209" customFormat="1" ht="16.5">
      <c r="A38" s="212" t="s">
        <v>401</v>
      </c>
      <c r="B38" s="207"/>
      <c r="C38" s="207"/>
      <c r="D38" s="171"/>
      <c r="E38" s="201"/>
      <c r="F38" s="171"/>
      <c r="G38" s="171"/>
      <c r="H38" s="171"/>
      <c r="I38" s="201"/>
      <c r="J38" s="171"/>
      <c r="K38" s="171"/>
      <c r="L38" s="171"/>
      <c r="M38" s="213"/>
      <c r="N38" s="207"/>
      <c r="O38" s="171"/>
      <c r="P38" s="201"/>
      <c r="Q38" s="171"/>
      <c r="R38" s="171"/>
      <c r="S38" s="171"/>
      <c r="T38" s="201"/>
      <c r="U38" s="171"/>
      <c r="V38" s="171"/>
      <c r="W38" s="171"/>
      <c r="X38" s="201"/>
      <c r="Y38" s="171"/>
      <c r="Z38" s="171"/>
      <c r="AA38" s="171"/>
      <c r="AB38" s="201"/>
      <c r="AC38" s="171"/>
      <c r="AD38" s="171"/>
      <c r="AE38" s="171"/>
      <c r="AF38" s="201"/>
      <c r="AG38" s="171"/>
      <c r="AH38" s="171"/>
      <c r="AI38" s="171"/>
      <c r="AJ38" s="201"/>
      <c r="AK38" s="171"/>
      <c r="AL38" s="171"/>
      <c r="AM38" s="213"/>
      <c r="AN38" s="201"/>
      <c r="AO38" s="171"/>
      <c r="AP38" s="171"/>
      <c r="AQ38" s="171">
        <v>4529</v>
      </c>
      <c r="AR38" s="265"/>
    </row>
    <row r="39" spans="1:44" s="209" customFormat="1" ht="17.25" thickBot="1">
      <c r="A39" s="212" t="s">
        <v>73</v>
      </c>
      <c r="B39" s="207"/>
      <c r="C39" s="168"/>
      <c r="D39" s="182">
        <v>31345</v>
      </c>
      <c r="E39" s="204">
        <v>20565</v>
      </c>
      <c r="F39" s="182">
        <v>21170</v>
      </c>
      <c r="G39" s="182">
        <v>16299</v>
      </c>
      <c r="H39" s="182">
        <v>20062</v>
      </c>
      <c r="I39" s="204">
        <v>29237</v>
      </c>
      <c r="J39" s="182">
        <v>32821</v>
      </c>
      <c r="K39" s="182">
        <v>38929</v>
      </c>
      <c r="L39" s="182">
        <v>37237</v>
      </c>
      <c r="M39" s="213"/>
      <c r="N39" s="168"/>
      <c r="O39" s="182">
        <v>18662</v>
      </c>
      <c r="P39" s="204">
        <v>20565</v>
      </c>
      <c r="Q39" s="182">
        <v>21170</v>
      </c>
      <c r="R39" s="182">
        <v>19799</v>
      </c>
      <c r="S39" s="182">
        <v>20062</v>
      </c>
      <c r="T39" s="204">
        <v>29237</v>
      </c>
      <c r="U39" s="182">
        <v>32821</v>
      </c>
      <c r="V39" s="182">
        <v>38929</v>
      </c>
      <c r="W39" s="182">
        <v>37237</v>
      </c>
      <c r="X39" s="204">
        <v>36490</v>
      </c>
      <c r="Y39" s="182">
        <v>36691</v>
      </c>
      <c r="Z39" s="182">
        <v>36101</v>
      </c>
      <c r="AA39" s="182">
        <v>38042</v>
      </c>
      <c r="AB39" s="204">
        <v>39952</v>
      </c>
      <c r="AC39" s="182">
        <v>39713</v>
      </c>
      <c r="AD39" s="182">
        <v>34778</v>
      </c>
      <c r="AE39" s="182">
        <v>114346</v>
      </c>
      <c r="AF39" s="204">
        <v>236775</v>
      </c>
      <c r="AG39" s="182">
        <v>138664</v>
      </c>
      <c r="AH39" s="182">
        <v>124921</v>
      </c>
      <c r="AI39" s="182">
        <v>195043</v>
      </c>
      <c r="AJ39" s="204">
        <v>154802</v>
      </c>
      <c r="AK39" s="182">
        <v>136696</v>
      </c>
      <c r="AL39" s="182">
        <v>103409</v>
      </c>
      <c r="AM39" s="182">
        <v>48221</v>
      </c>
      <c r="AN39" s="204">
        <v>30029</v>
      </c>
      <c r="AO39" s="182">
        <v>29057</v>
      </c>
      <c r="AP39" s="182">
        <v>53723</v>
      </c>
      <c r="AQ39" s="182">
        <v>51184</v>
      </c>
      <c r="AR39" s="265"/>
    </row>
    <row r="40" spans="1:44" s="209" customFormat="1" ht="16.5">
      <c r="A40" s="216" t="s">
        <v>74</v>
      </c>
      <c r="B40" s="207"/>
      <c r="C40" s="207"/>
      <c r="D40" s="217">
        <v>436467</v>
      </c>
      <c r="E40" s="228">
        <v>373760</v>
      </c>
      <c r="F40" s="217">
        <v>348655</v>
      </c>
      <c r="G40" s="217">
        <v>428954</v>
      </c>
      <c r="H40" s="217">
        <v>373448</v>
      </c>
      <c r="I40" s="228">
        <v>432722</v>
      </c>
      <c r="J40" s="217">
        <v>417622</v>
      </c>
      <c r="K40" s="217">
        <v>434875</v>
      </c>
      <c r="L40" s="217">
        <v>401313</v>
      </c>
      <c r="M40" s="213"/>
      <c r="N40" s="207"/>
      <c r="O40" s="217">
        <f>SUM(O27:O39)</f>
        <v>386370</v>
      </c>
      <c r="P40" s="228">
        <f>SUM(P27:P39)</f>
        <v>417943</v>
      </c>
      <c r="Q40" s="217">
        <v>384608</v>
      </c>
      <c r="R40" s="217">
        <v>474108</v>
      </c>
      <c r="S40" s="217">
        <v>415835</v>
      </c>
      <c r="T40" s="228">
        <v>479325</v>
      </c>
      <c r="U40" s="217">
        <v>464914</v>
      </c>
      <c r="V40" s="217">
        <v>486811</v>
      </c>
      <c r="W40" s="217">
        <v>452166</v>
      </c>
      <c r="X40" s="228">
        <v>465981</v>
      </c>
      <c r="Y40" s="217">
        <v>430692</v>
      </c>
      <c r="Z40" s="217">
        <v>441343</v>
      </c>
      <c r="AA40" s="217">
        <v>390809</v>
      </c>
      <c r="AB40" s="228">
        <v>454739</v>
      </c>
      <c r="AC40" s="217">
        <v>419612</v>
      </c>
      <c r="AD40" s="217">
        <v>415626</v>
      </c>
      <c r="AE40" s="217">
        <v>474047</v>
      </c>
      <c r="AF40" s="228">
        <v>591840</v>
      </c>
      <c r="AG40" s="217">
        <v>514960</v>
      </c>
      <c r="AH40" s="217">
        <v>529508</v>
      </c>
      <c r="AI40" s="217">
        <v>516620</v>
      </c>
      <c r="AJ40" s="228">
        <v>510045</v>
      </c>
      <c r="AK40" s="217">
        <f t="shared" ref="AK40:AL40" si="3">SUM(AK27:AK39)</f>
        <v>470255</v>
      </c>
      <c r="AL40" s="217">
        <f t="shared" si="3"/>
        <v>456192</v>
      </c>
      <c r="AM40" s="217">
        <f>SUM(AM27:AM39)</f>
        <v>370504</v>
      </c>
      <c r="AN40" s="228">
        <f>SUM(AN27:AN39)</f>
        <v>394882</v>
      </c>
      <c r="AO40" s="217">
        <f>SUM(AO27:AO39)</f>
        <v>364677</v>
      </c>
      <c r="AP40" s="217">
        <f>SUM(AP27:AP39)</f>
        <v>411029</v>
      </c>
      <c r="AQ40" s="217">
        <f>SUM(AQ27:AQ39)</f>
        <v>401845</v>
      </c>
    </row>
    <row r="41" spans="1:44" s="209" customFormat="1" ht="16.5">
      <c r="A41" s="212" t="s">
        <v>75</v>
      </c>
      <c r="B41" s="207"/>
      <c r="C41" s="168"/>
      <c r="D41" s="171">
        <v>1306423</v>
      </c>
      <c r="E41" s="201">
        <v>1276094</v>
      </c>
      <c r="F41" s="171">
        <v>1277029</v>
      </c>
      <c r="G41" s="171">
        <v>1281697</v>
      </c>
      <c r="H41" s="171">
        <v>1307884</v>
      </c>
      <c r="I41" s="201">
        <v>1306423</v>
      </c>
      <c r="J41" s="171">
        <v>1336152</v>
      </c>
      <c r="K41" s="171">
        <v>1331898</v>
      </c>
      <c r="L41" s="171">
        <v>1367583</v>
      </c>
      <c r="M41" s="213"/>
      <c r="N41" s="168"/>
      <c r="O41" s="171">
        <v>1278306</v>
      </c>
      <c r="P41" s="201">
        <v>1276094</v>
      </c>
      <c r="Q41" s="171">
        <v>1277029</v>
      </c>
      <c r="R41" s="171">
        <v>1278197</v>
      </c>
      <c r="S41" s="171">
        <v>1307884</v>
      </c>
      <c r="T41" s="201">
        <v>1306423</v>
      </c>
      <c r="U41" s="171">
        <v>1336152</v>
      </c>
      <c r="V41" s="171">
        <v>1331898</v>
      </c>
      <c r="W41" s="171">
        <v>1367583</v>
      </c>
      <c r="X41" s="201">
        <v>1398385</v>
      </c>
      <c r="Y41" s="171">
        <v>1520619</v>
      </c>
      <c r="Z41" s="171">
        <v>1493775</v>
      </c>
      <c r="AA41" s="171">
        <v>1491969</v>
      </c>
      <c r="AB41" s="201">
        <v>1498004</v>
      </c>
      <c r="AC41" s="171">
        <v>1499031</v>
      </c>
      <c r="AD41" s="171">
        <v>1497063</v>
      </c>
      <c r="AE41" s="171">
        <v>1326579</v>
      </c>
      <c r="AF41" s="201">
        <v>1012452</v>
      </c>
      <c r="AG41" s="171">
        <v>1068873</v>
      </c>
      <c r="AH41" s="171">
        <v>975457</v>
      </c>
      <c r="AI41" s="171">
        <v>909506</v>
      </c>
      <c r="AJ41" s="201">
        <v>942035</v>
      </c>
      <c r="AK41" s="171">
        <v>953432</v>
      </c>
      <c r="AL41" s="171">
        <v>960968</v>
      </c>
      <c r="AM41" s="213">
        <v>1043775</v>
      </c>
      <c r="AN41" s="201">
        <v>1030580</v>
      </c>
      <c r="AO41" s="171">
        <v>1041940</v>
      </c>
      <c r="AP41" s="171">
        <v>1015252</v>
      </c>
      <c r="AQ41" s="171">
        <v>1028072</v>
      </c>
    </row>
    <row r="42" spans="1:44" s="209" customFormat="1" ht="16.5">
      <c r="A42" s="212" t="s">
        <v>76</v>
      </c>
      <c r="B42" s="207"/>
      <c r="C42" s="168"/>
      <c r="D42" s="171">
        <v>26738</v>
      </c>
      <c r="E42" s="201">
        <v>25958</v>
      </c>
      <c r="F42" s="171">
        <v>26474</v>
      </c>
      <c r="G42" s="171">
        <v>25193</v>
      </c>
      <c r="H42" s="171">
        <v>22945</v>
      </c>
      <c r="I42" s="201">
        <v>26738</v>
      </c>
      <c r="J42" s="171">
        <v>27231</v>
      </c>
      <c r="K42" s="171">
        <v>25772</v>
      </c>
      <c r="L42" s="171">
        <v>24159</v>
      </c>
      <c r="N42" s="168"/>
      <c r="O42" s="171">
        <v>25242</v>
      </c>
      <c r="P42" s="201">
        <v>25958</v>
      </c>
      <c r="Q42" s="171">
        <v>26474</v>
      </c>
      <c r="R42" s="171">
        <v>25193</v>
      </c>
      <c r="S42" s="171">
        <v>22945</v>
      </c>
      <c r="T42" s="201">
        <v>26738</v>
      </c>
      <c r="U42" s="171">
        <v>27231</v>
      </c>
      <c r="V42" s="171">
        <v>25772</v>
      </c>
      <c r="W42" s="171">
        <v>24159</v>
      </c>
      <c r="X42" s="201">
        <v>20272</v>
      </c>
      <c r="Y42" s="171">
        <v>16954</v>
      </c>
      <c r="Z42" s="171">
        <v>14437</v>
      </c>
      <c r="AA42" s="171">
        <v>13448</v>
      </c>
      <c r="AB42" s="201">
        <v>13287</v>
      </c>
      <c r="AC42" s="171">
        <v>11401</v>
      </c>
      <c r="AD42" s="171">
        <v>11884</v>
      </c>
      <c r="AE42" s="171">
        <v>10351</v>
      </c>
      <c r="AF42" s="201">
        <v>9156</v>
      </c>
      <c r="AG42" s="171">
        <v>8161</v>
      </c>
      <c r="AH42" s="171">
        <v>8374</v>
      </c>
      <c r="AI42" s="171">
        <v>7276</v>
      </c>
      <c r="AJ42" s="201">
        <v>9448</v>
      </c>
      <c r="AK42" s="171">
        <v>9055</v>
      </c>
      <c r="AL42" s="171">
        <v>7745</v>
      </c>
      <c r="AM42" s="209">
        <v>6815</v>
      </c>
      <c r="AN42" s="201">
        <v>5953</v>
      </c>
      <c r="AO42" s="171">
        <v>5170</v>
      </c>
      <c r="AP42" s="171">
        <v>8203</v>
      </c>
      <c r="AQ42" s="171">
        <v>8252</v>
      </c>
    </row>
    <row r="43" spans="1:44" s="209" customFormat="1" ht="16.5">
      <c r="A43" s="212" t="s">
        <v>77</v>
      </c>
      <c r="B43" s="207"/>
      <c r="C43" s="168"/>
      <c r="D43" s="171">
        <v>25269</v>
      </c>
      <c r="E43" s="201">
        <v>25496</v>
      </c>
      <c r="F43" s="171">
        <v>26081</v>
      </c>
      <c r="G43" s="171">
        <v>30471</v>
      </c>
      <c r="H43" s="171">
        <v>30376</v>
      </c>
      <c r="I43" s="201">
        <v>25269</v>
      </c>
      <c r="J43" s="171">
        <v>25514</v>
      </c>
      <c r="K43" s="171">
        <v>24866</v>
      </c>
      <c r="L43" s="171">
        <v>26667</v>
      </c>
      <c r="M43" s="213"/>
      <c r="N43" s="168"/>
      <c r="O43" s="171">
        <v>29717</v>
      </c>
      <c r="P43" s="201">
        <v>25496</v>
      </c>
      <c r="Q43" s="171">
        <v>28540</v>
      </c>
      <c r="R43" s="171">
        <v>32967</v>
      </c>
      <c r="S43" s="171">
        <v>32887</v>
      </c>
      <c r="T43" s="201">
        <v>27641</v>
      </c>
      <c r="U43" s="171">
        <v>27730</v>
      </c>
      <c r="V43" s="171">
        <v>27141</v>
      </c>
      <c r="W43" s="171">
        <v>28850</v>
      </c>
      <c r="X43" s="201">
        <v>25681</v>
      </c>
      <c r="Y43" s="171">
        <v>28600</v>
      </c>
      <c r="Z43" s="171">
        <v>23881</v>
      </c>
      <c r="AA43" s="171">
        <v>24885</v>
      </c>
      <c r="AB43" s="201">
        <v>35515</v>
      </c>
      <c r="AC43" s="171">
        <v>35335</v>
      </c>
      <c r="AD43" s="171">
        <v>34885</v>
      </c>
      <c r="AE43" s="171">
        <v>33812</v>
      </c>
      <c r="AF43" s="201">
        <v>28383</v>
      </c>
      <c r="AG43" s="171">
        <v>27128</v>
      </c>
      <c r="AH43" s="171">
        <v>25463</v>
      </c>
      <c r="AI43" s="171">
        <v>23165</v>
      </c>
      <c r="AJ43" s="201">
        <v>16917</v>
      </c>
      <c r="AK43" s="171">
        <v>17098</v>
      </c>
      <c r="AL43" s="171">
        <v>17732</v>
      </c>
      <c r="AM43" s="213">
        <v>16861</v>
      </c>
      <c r="AN43" s="201">
        <v>13192</v>
      </c>
      <c r="AO43" s="171">
        <v>12617</v>
      </c>
      <c r="AP43" s="171">
        <v>12879</v>
      </c>
      <c r="AQ43" s="171">
        <v>12494</v>
      </c>
    </row>
    <row r="44" spans="1:44" s="209" customFormat="1" ht="16.5">
      <c r="A44" s="212" t="s">
        <v>78</v>
      </c>
      <c r="B44" s="207"/>
      <c r="C44" s="168"/>
      <c r="D44" s="171">
        <v>9296</v>
      </c>
      <c r="E44" s="201">
        <v>5362</v>
      </c>
      <c r="F44" s="171">
        <v>5478</v>
      </c>
      <c r="G44" s="171">
        <v>5016</v>
      </c>
      <c r="H44" s="171">
        <v>2115</v>
      </c>
      <c r="I44" s="201">
        <v>11212</v>
      </c>
      <c r="J44" s="171">
        <v>12439</v>
      </c>
      <c r="K44" s="171">
        <v>15896</v>
      </c>
      <c r="L44" s="171">
        <v>12677</v>
      </c>
      <c r="M44" s="213"/>
      <c r="N44" s="168"/>
      <c r="O44" s="171">
        <v>35124</v>
      </c>
      <c r="P44" s="201">
        <v>5362</v>
      </c>
      <c r="Q44" s="171">
        <v>5478</v>
      </c>
      <c r="R44" s="171">
        <v>5016</v>
      </c>
      <c r="S44" s="171">
        <v>2115</v>
      </c>
      <c r="T44" s="201">
        <v>11214</v>
      </c>
      <c r="U44" s="171">
        <v>12441</v>
      </c>
      <c r="V44" s="171">
        <v>15898</v>
      </c>
      <c r="W44" s="171">
        <v>12679</v>
      </c>
      <c r="X44" s="201">
        <v>7996</v>
      </c>
      <c r="Y44" s="171">
        <v>7473</v>
      </c>
      <c r="Z44" s="171">
        <v>7685</v>
      </c>
      <c r="AA44" s="171">
        <v>7682</v>
      </c>
      <c r="AB44" s="201">
        <v>9569</v>
      </c>
      <c r="AC44" s="171">
        <v>9154</v>
      </c>
      <c r="AD44" s="171">
        <v>10331</v>
      </c>
      <c r="AE44" s="171">
        <v>8963</v>
      </c>
      <c r="AF44" s="201">
        <v>11594</v>
      </c>
      <c r="AG44" s="171">
        <v>12238</v>
      </c>
      <c r="AH44" s="171">
        <v>12969</v>
      </c>
      <c r="AI44" s="171">
        <v>14046</v>
      </c>
      <c r="AJ44" s="201">
        <v>11180</v>
      </c>
      <c r="AK44" s="171">
        <v>11702</v>
      </c>
      <c r="AL44" s="171">
        <v>11968</v>
      </c>
      <c r="AM44" s="213">
        <v>11859</v>
      </c>
      <c r="AN44" s="201">
        <v>11692</v>
      </c>
      <c r="AO44" s="171">
        <v>12638</v>
      </c>
      <c r="AP44" s="171">
        <v>12516</v>
      </c>
      <c r="AQ44" s="171">
        <v>12584</v>
      </c>
    </row>
    <row r="45" spans="1:44" s="209" customFormat="1" ht="16.5">
      <c r="A45" s="212" t="s">
        <v>79</v>
      </c>
      <c r="B45" s="207"/>
      <c r="C45" s="168"/>
      <c r="D45" s="171">
        <v>3024</v>
      </c>
      <c r="E45" s="201">
        <v>3470</v>
      </c>
      <c r="F45" s="171">
        <v>3470</v>
      </c>
      <c r="G45" s="171">
        <v>3470</v>
      </c>
      <c r="H45" s="171">
        <v>3470</v>
      </c>
      <c r="I45" s="201">
        <v>3024</v>
      </c>
      <c r="J45" s="171">
        <v>3158</v>
      </c>
      <c r="K45" s="171">
        <v>2842</v>
      </c>
      <c r="L45" s="171">
        <v>2892</v>
      </c>
      <c r="M45" s="213"/>
      <c r="N45" s="168"/>
      <c r="O45" s="171">
        <v>3063</v>
      </c>
      <c r="P45" s="201">
        <v>3470</v>
      </c>
      <c r="Q45" s="171">
        <v>3470</v>
      </c>
      <c r="R45" s="171">
        <v>3470</v>
      </c>
      <c r="S45" s="171">
        <v>3470</v>
      </c>
      <c r="T45" s="201">
        <v>3024</v>
      </c>
      <c r="U45" s="171">
        <v>3158</v>
      </c>
      <c r="V45" s="171">
        <v>2842</v>
      </c>
      <c r="W45" s="171">
        <v>2892</v>
      </c>
      <c r="X45" s="201">
        <v>2806</v>
      </c>
      <c r="Y45" s="171">
        <v>2795</v>
      </c>
      <c r="Z45" s="171">
        <v>2808</v>
      </c>
      <c r="AA45" s="171">
        <v>2808</v>
      </c>
      <c r="AB45" s="201">
        <v>2759</v>
      </c>
      <c r="AC45" s="171">
        <v>2260</v>
      </c>
      <c r="AD45" s="171">
        <v>2283</v>
      </c>
      <c r="AE45" s="171">
        <v>2306</v>
      </c>
      <c r="AF45" s="201">
        <v>3201</v>
      </c>
      <c r="AG45" s="171">
        <v>3189</v>
      </c>
      <c r="AH45" s="171">
        <v>2815</v>
      </c>
      <c r="AI45" s="171">
        <v>2757</v>
      </c>
      <c r="AJ45" s="201">
        <v>2742</v>
      </c>
      <c r="AK45" s="171">
        <v>2809</v>
      </c>
      <c r="AL45" s="171">
        <v>3801</v>
      </c>
      <c r="AM45" s="213">
        <v>3835</v>
      </c>
      <c r="AN45" s="201">
        <v>6359</v>
      </c>
      <c r="AO45" s="171">
        <v>6086</v>
      </c>
      <c r="AP45" s="171">
        <v>6511</v>
      </c>
      <c r="AQ45" s="171">
        <v>8205</v>
      </c>
    </row>
    <row r="46" spans="1:44" s="209" customFormat="1" ht="16.5">
      <c r="A46" s="212" t="s">
        <v>80</v>
      </c>
      <c r="B46" s="207"/>
      <c r="C46" s="168"/>
      <c r="D46" s="171"/>
      <c r="E46" s="201"/>
      <c r="F46" s="171"/>
      <c r="G46" s="171"/>
      <c r="H46" s="171"/>
      <c r="I46" s="201">
        <v>0</v>
      </c>
      <c r="J46" s="171">
        <v>78290</v>
      </c>
      <c r="K46" s="171">
        <v>74290</v>
      </c>
      <c r="L46" s="171">
        <v>71661</v>
      </c>
      <c r="M46" s="213"/>
      <c r="N46" s="168"/>
      <c r="O46" s="171">
        <v>0</v>
      </c>
      <c r="P46" s="201">
        <v>0</v>
      </c>
      <c r="Q46" s="171">
        <v>0</v>
      </c>
      <c r="R46" s="171">
        <v>0</v>
      </c>
      <c r="S46" s="171">
        <v>0</v>
      </c>
      <c r="T46" s="201">
        <v>0</v>
      </c>
      <c r="U46" s="171">
        <v>78290</v>
      </c>
      <c r="V46" s="171">
        <v>74290</v>
      </c>
      <c r="W46" s="171">
        <v>71661</v>
      </c>
      <c r="X46" s="201">
        <v>73282</v>
      </c>
      <c r="Y46" s="171">
        <v>66848</v>
      </c>
      <c r="Z46" s="171">
        <v>71661</v>
      </c>
      <c r="AA46" s="171">
        <v>50085</v>
      </c>
      <c r="AB46" s="201">
        <v>56814</v>
      </c>
      <c r="AC46" s="171">
        <v>54929</v>
      </c>
      <c r="AD46" s="171">
        <v>49391</v>
      </c>
      <c r="AE46" s="171">
        <v>45768</v>
      </c>
      <c r="AF46" s="201">
        <v>41170</v>
      </c>
      <c r="AG46" s="171">
        <v>38779</v>
      </c>
      <c r="AH46" s="171">
        <v>37111</v>
      </c>
      <c r="AI46" s="171">
        <v>34573</v>
      </c>
      <c r="AJ46" s="201">
        <v>31030</v>
      </c>
      <c r="AK46" s="171">
        <v>30663</v>
      </c>
      <c r="AL46" s="171">
        <v>27991</v>
      </c>
      <c r="AM46" s="213">
        <v>28684</v>
      </c>
      <c r="AN46" s="201">
        <v>26703</v>
      </c>
      <c r="AO46" s="171">
        <v>24916</v>
      </c>
      <c r="AP46" s="171">
        <v>24676</v>
      </c>
      <c r="AQ46" s="171">
        <v>26129</v>
      </c>
    </row>
    <row r="47" spans="1:44" s="209" customFormat="1" ht="17.25" thickBot="1">
      <c r="A47" s="212" t="s">
        <v>81</v>
      </c>
      <c r="B47" s="207"/>
      <c r="C47" s="168"/>
      <c r="D47" s="171">
        <v>15401</v>
      </c>
      <c r="E47" s="201">
        <v>14704</v>
      </c>
      <c r="F47" s="171">
        <v>13879</v>
      </c>
      <c r="G47" s="171">
        <v>16208</v>
      </c>
      <c r="H47" s="171">
        <v>15307</v>
      </c>
      <c r="I47" s="201">
        <v>15400</v>
      </c>
      <c r="J47" s="171">
        <v>6747</v>
      </c>
      <c r="K47" s="171">
        <v>7882</v>
      </c>
      <c r="L47" s="171">
        <v>7866</v>
      </c>
      <c r="M47" s="213"/>
      <c r="N47" s="168"/>
      <c r="O47" s="171">
        <v>15811</v>
      </c>
      <c r="P47" s="201">
        <v>14704</v>
      </c>
      <c r="Q47" s="171">
        <v>13879</v>
      </c>
      <c r="R47" s="171">
        <v>16208</v>
      </c>
      <c r="S47" s="171">
        <v>15307</v>
      </c>
      <c r="T47" s="201">
        <v>14717</v>
      </c>
      <c r="U47" s="171">
        <v>6747</v>
      </c>
      <c r="V47" s="171">
        <v>7882</v>
      </c>
      <c r="W47" s="171">
        <v>7866</v>
      </c>
      <c r="X47" s="201">
        <v>6962</v>
      </c>
      <c r="Y47" s="171">
        <v>7508</v>
      </c>
      <c r="Z47" s="171">
        <v>12807</v>
      </c>
      <c r="AA47" s="171">
        <v>16202</v>
      </c>
      <c r="AB47" s="201">
        <v>13624</v>
      </c>
      <c r="AC47" s="171">
        <v>13336</v>
      </c>
      <c r="AD47" s="171">
        <v>12458</v>
      </c>
      <c r="AE47" s="171">
        <v>11957</v>
      </c>
      <c r="AF47" s="201">
        <v>5999</v>
      </c>
      <c r="AG47" s="171">
        <v>5373</v>
      </c>
      <c r="AH47" s="171">
        <v>4941</v>
      </c>
      <c r="AI47" s="171">
        <v>4888</v>
      </c>
      <c r="AJ47" s="201">
        <v>6104</v>
      </c>
      <c r="AK47" s="171">
        <v>6168</v>
      </c>
      <c r="AL47" s="171">
        <v>5955</v>
      </c>
      <c r="AM47" s="171">
        <v>5923</v>
      </c>
      <c r="AN47" s="201">
        <v>5811</v>
      </c>
      <c r="AO47" s="171">
        <v>5392</v>
      </c>
      <c r="AP47" s="171">
        <v>5621</v>
      </c>
      <c r="AQ47" s="171">
        <v>5567</v>
      </c>
    </row>
    <row r="48" spans="1:44" s="209" customFormat="1" ht="17.25" thickBot="1">
      <c r="A48" s="218" t="s">
        <v>82</v>
      </c>
      <c r="B48" s="207"/>
      <c r="C48" s="168" t="s">
        <v>45</v>
      </c>
      <c r="D48" s="219">
        <v>1822618</v>
      </c>
      <c r="E48" s="229">
        <v>1724844</v>
      </c>
      <c r="F48" s="219">
        <v>1701066</v>
      </c>
      <c r="G48" s="219">
        <v>1791009</v>
      </c>
      <c r="H48" s="219">
        <v>1755545</v>
      </c>
      <c r="I48" s="229">
        <v>1820788</v>
      </c>
      <c r="J48" s="219">
        <v>1907153</v>
      </c>
      <c r="K48" s="219">
        <v>1918321</v>
      </c>
      <c r="L48" s="219">
        <v>1914818</v>
      </c>
      <c r="M48" s="213"/>
      <c r="N48" s="168" t="s">
        <v>45</v>
      </c>
      <c r="O48" s="219">
        <f>SUM(O40:O47)</f>
        <v>1773633</v>
      </c>
      <c r="P48" s="229">
        <f>SUM(P40:P47)</f>
        <v>1769027</v>
      </c>
      <c r="Q48" s="219">
        <v>1739478</v>
      </c>
      <c r="R48" s="219">
        <v>1835159</v>
      </c>
      <c r="S48" s="219">
        <v>1800443</v>
      </c>
      <c r="T48" s="229">
        <v>1869082</v>
      </c>
      <c r="U48" s="219">
        <v>1956663</v>
      </c>
      <c r="V48" s="219">
        <v>1972534</v>
      </c>
      <c r="W48" s="219">
        <v>1967856</v>
      </c>
      <c r="X48" s="229">
        <v>2001365</v>
      </c>
      <c r="Y48" s="219">
        <v>2081489</v>
      </c>
      <c r="Z48" s="219">
        <v>2068397</v>
      </c>
      <c r="AA48" s="219">
        <v>1997888</v>
      </c>
      <c r="AB48" s="229">
        <v>2084311</v>
      </c>
      <c r="AC48" s="219">
        <v>2045058</v>
      </c>
      <c r="AD48" s="219">
        <v>2033921</v>
      </c>
      <c r="AE48" s="219">
        <v>1913783</v>
      </c>
      <c r="AF48" s="229">
        <v>1703795</v>
      </c>
      <c r="AG48" s="219">
        <v>1678701</v>
      </c>
      <c r="AH48" s="219">
        <v>1596638</v>
      </c>
      <c r="AI48" s="219">
        <v>1512831</v>
      </c>
      <c r="AJ48" s="229">
        <f>SUM(AJ40:AJ47)</f>
        <v>1529501</v>
      </c>
      <c r="AK48" s="219">
        <v>1501182</v>
      </c>
      <c r="AL48" s="219">
        <f t="shared" ref="AL48:AQ48" si="4">SUM(AL40:AL47)</f>
        <v>1492352</v>
      </c>
      <c r="AM48" s="219">
        <f t="shared" si="4"/>
        <v>1488256</v>
      </c>
      <c r="AN48" s="229">
        <f t="shared" si="4"/>
        <v>1495172</v>
      </c>
      <c r="AO48" s="219">
        <f t="shared" si="4"/>
        <v>1473436</v>
      </c>
      <c r="AP48" s="219">
        <f t="shared" si="4"/>
        <v>1496687</v>
      </c>
      <c r="AQ48" s="219">
        <f t="shared" si="4"/>
        <v>1503148</v>
      </c>
    </row>
    <row r="49" spans="1:43" s="209" customFormat="1" ht="17.25" thickTop="1">
      <c r="A49" s="212"/>
      <c r="B49" s="207"/>
      <c r="C49" s="168"/>
      <c r="D49" s="217"/>
      <c r="E49" s="228"/>
      <c r="F49" s="171"/>
      <c r="G49" s="171"/>
      <c r="H49" s="217"/>
      <c r="I49" s="228"/>
      <c r="J49" s="171"/>
      <c r="K49" s="171"/>
      <c r="L49" s="171"/>
      <c r="M49" s="213"/>
      <c r="N49" s="168"/>
      <c r="O49" s="217"/>
      <c r="P49" s="228"/>
      <c r="Q49" s="217"/>
      <c r="R49" s="217"/>
      <c r="S49" s="217"/>
      <c r="T49" s="228"/>
      <c r="U49" s="217"/>
      <c r="V49" s="217"/>
      <c r="W49" s="217"/>
      <c r="X49" s="228"/>
      <c r="Y49" s="217"/>
      <c r="Z49" s="217"/>
      <c r="AA49" s="217"/>
      <c r="AB49" s="228"/>
      <c r="AC49" s="217"/>
      <c r="AD49" s="217"/>
      <c r="AE49" s="217"/>
      <c r="AF49" s="228"/>
      <c r="AG49" s="217"/>
      <c r="AH49" s="217"/>
      <c r="AI49" s="217"/>
      <c r="AJ49" s="228"/>
      <c r="AK49" s="217"/>
      <c r="AL49" s="217"/>
      <c r="AM49" s="213"/>
      <c r="AN49" s="228"/>
      <c r="AO49" s="217"/>
      <c r="AP49" s="217"/>
      <c r="AQ49" s="217"/>
    </row>
    <row r="50" spans="1:43" s="209" customFormat="1" ht="16.5">
      <c r="A50" s="212" t="s">
        <v>83</v>
      </c>
      <c r="B50" s="207"/>
      <c r="C50" s="168"/>
      <c r="D50" s="171"/>
      <c r="E50" s="201"/>
      <c r="F50" s="171"/>
      <c r="G50" s="171"/>
      <c r="H50" s="171"/>
      <c r="I50" s="201"/>
      <c r="J50" s="171"/>
      <c r="K50" s="171"/>
      <c r="L50" s="171"/>
      <c r="M50" s="213"/>
      <c r="N50" s="168"/>
      <c r="O50" s="171"/>
      <c r="P50" s="201"/>
      <c r="Q50" s="171"/>
      <c r="R50" s="171"/>
      <c r="S50" s="171"/>
      <c r="T50" s="201"/>
      <c r="U50" s="171"/>
      <c r="V50" s="171"/>
      <c r="W50" s="171"/>
      <c r="X50" s="201"/>
      <c r="Y50" s="171"/>
      <c r="Z50" s="171"/>
      <c r="AA50" s="171"/>
      <c r="AB50" s="201"/>
      <c r="AC50" s="171"/>
      <c r="AD50" s="171"/>
      <c r="AE50" s="171"/>
      <c r="AF50" s="201"/>
      <c r="AG50" s="171"/>
      <c r="AH50" s="171"/>
      <c r="AI50" s="171"/>
      <c r="AJ50" s="201"/>
      <c r="AK50" s="171"/>
      <c r="AL50" s="171"/>
      <c r="AM50" s="213"/>
      <c r="AN50" s="201"/>
      <c r="AO50" s="171"/>
      <c r="AP50" s="171"/>
      <c r="AQ50" s="171"/>
    </row>
    <row r="51" spans="1:43" s="209" customFormat="1" ht="16.5">
      <c r="A51" s="220" t="s">
        <v>84</v>
      </c>
      <c r="B51" s="207"/>
      <c r="C51" s="168"/>
      <c r="D51" s="171">
        <v>15</v>
      </c>
      <c r="E51" s="201">
        <v>15</v>
      </c>
      <c r="F51" s="171">
        <v>15</v>
      </c>
      <c r="G51" s="171">
        <v>15</v>
      </c>
      <c r="H51" s="171">
        <v>15</v>
      </c>
      <c r="I51" s="201">
        <v>15</v>
      </c>
      <c r="J51" s="171">
        <v>15</v>
      </c>
      <c r="K51" s="171">
        <v>15</v>
      </c>
      <c r="L51" s="171">
        <v>15</v>
      </c>
      <c r="N51" s="168"/>
      <c r="O51" s="171">
        <v>15</v>
      </c>
      <c r="P51" s="201">
        <v>15</v>
      </c>
      <c r="Q51" s="171">
        <v>15</v>
      </c>
      <c r="R51" s="171">
        <v>15</v>
      </c>
      <c r="S51" s="171">
        <v>15</v>
      </c>
      <c r="T51" s="201">
        <v>15</v>
      </c>
      <c r="U51" s="171">
        <v>15</v>
      </c>
      <c r="V51" s="171">
        <v>15</v>
      </c>
      <c r="W51" s="171">
        <v>15</v>
      </c>
      <c r="X51" s="201">
        <v>15</v>
      </c>
      <c r="Y51" s="171">
        <v>15</v>
      </c>
      <c r="Z51" s="171">
        <v>15</v>
      </c>
      <c r="AA51" s="171">
        <v>15</v>
      </c>
      <c r="AB51" s="201">
        <v>15</v>
      </c>
      <c r="AC51" s="171">
        <v>16</v>
      </c>
      <c r="AD51" s="171">
        <v>17</v>
      </c>
      <c r="AE51" s="171">
        <v>26</v>
      </c>
      <c r="AF51" s="201">
        <v>37</v>
      </c>
      <c r="AG51" s="171">
        <v>59</v>
      </c>
      <c r="AH51" s="171">
        <v>91</v>
      </c>
      <c r="AI51" s="171">
        <v>142</v>
      </c>
      <c r="AJ51" s="201">
        <v>162</v>
      </c>
      <c r="AK51" s="171">
        <v>261</v>
      </c>
      <c r="AL51" s="171">
        <v>261</v>
      </c>
      <c r="AM51" s="171">
        <v>261</v>
      </c>
      <c r="AN51" s="201">
        <v>261</v>
      </c>
      <c r="AO51" s="171">
        <v>261</v>
      </c>
      <c r="AP51" s="171">
        <v>261</v>
      </c>
      <c r="AQ51" s="171">
        <v>261</v>
      </c>
    </row>
    <row r="52" spans="1:43" s="209" customFormat="1" ht="16.5">
      <c r="A52" s="212" t="s">
        <v>85</v>
      </c>
      <c r="B52" s="207"/>
      <c r="C52" s="168"/>
      <c r="D52" s="171"/>
      <c r="E52" s="201"/>
      <c r="F52" s="171"/>
      <c r="G52" s="171"/>
      <c r="H52" s="171"/>
      <c r="I52" s="201"/>
      <c r="J52" s="171"/>
      <c r="K52" s="171"/>
      <c r="L52" s="171"/>
      <c r="M52" s="213"/>
      <c r="N52" s="168"/>
      <c r="O52" s="171"/>
      <c r="P52" s="201"/>
      <c r="Q52" s="171"/>
      <c r="R52" s="171"/>
      <c r="S52" s="171"/>
      <c r="T52" s="201"/>
      <c r="U52" s="171"/>
      <c r="V52" s="171"/>
      <c r="W52" s="171"/>
      <c r="X52" s="201"/>
      <c r="Y52" s="171"/>
      <c r="Z52" s="171"/>
      <c r="AA52" s="171"/>
      <c r="AB52" s="201"/>
      <c r="AC52" s="171"/>
      <c r="AD52" s="171"/>
      <c r="AE52" s="171"/>
      <c r="AF52" s="201"/>
      <c r="AG52" s="171"/>
      <c r="AH52" s="171"/>
      <c r="AI52" s="171"/>
      <c r="AJ52" s="201"/>
      <c r="AK52" s="171"/>
      <c r="AL52" s="171"/>
      <c r="AM52" s="213"/>
      <c r="AN52" s="201"/>
      <c r="AO52" s="171"/>
      <c r="AP52" s="171"/>
      <c r="AQ52" s="171"/>
    </row>
    <row r="53" spans="1:43" s="209" customFormat="1" ht="16.5">
      <c r="A53" s="221" t="s">
        <v>86</v>
      </c>
      <c r="B53" s="207"/>
      <c r="C53" s="168"/>
      <c r="D53" s="171">
        <v>1</v>
      </c>
      <c r="E53" s="201">
        <v>1</v>
      </c>
      <c r="F53" s="171">
        <v>1</v>
      </c>
      <c r="G53" s="171">
        <v>1</v>
      </c>
      <c r="H53" s="171">
        <v>1</v>
      </c>
      <c r="I53" s="201">
        <v>1</v>
      </c>
      <c r="J53" s="171">
        <v>1</v>
      </c>
      <c r="K53" s="171">
        <v>1</v>
      </c>
      <c r="L53" s="171">
        <v>1</v>
      </c>
      <c r="N53" s="168"/>
      <c r="O53" s="171">
        <v>1</v>
      </c>
      <c r="P53" s="201">
        <v>1</v>
      </c>
      <c r="Q53" s="171">
        <v>1</v>
      </c>
      <c r="R53" s="171">
        <v>1</v>
      </c>
      <c r="S53" s="171">
        <v>1</v>
      </c>
      <c r="T53" s="201">
        <v>1</v>
      </c>
      <c r="U53" s="171">
        <v>1</v>
      </c>
      <c r="V53" s="171">
        <v>1</v>
      </c>
      <c r="W53" s="171">
        <v>1</v>
      </c>
      <c r="X53" s="201">
        <v>1</v>
      </c>
      <c r="Y53" s="171">
        <v>1</v>
      </c>
      <c r="Z53" s="171">
        <v>1</v>
      </c>
      <c r="AA53" s="171">
        <v>1</v>
      </c>
      <c r="AB53" s="201">
        <v>1</v>
      </c>
      <c r="AC53" s="171">
        <v>1</v>
      </c>
      <c r="AD53" s="171">
        <v>1</v>
      </c>
      <c r="AE53" s="171">
        <v>1</v>
      </c>
      <c r="AF53" s="201">
        <v>1</v>
      </c>
      <c r="AG53" s="171">
        <v>1</v>
      </c>
      <c r="AH53" s="171">
        <v>1</v>
      </c>
      <c r="AI53" s="171">
        <v>1</v>
      </c>
      <c r="AJ53" s="201">
        <v>1</v>
      </c>
      <c r="AK53" s="171">
        <v>1</v>
      </c>
      <c r="AL53" s="171">
        <v>1</v>
      </c>
      <c r="AM53" s="209">
        <v>1</v>
      </c>
      <c r="AN53" s="201">
        <v>1</v>
      </c>
      <c r="AO53" s="171">
        <v>1</v>
      </c>
      <c r="AP53" s="171">
        <v>1</v>
      </c>
      <c r="AQ53" s="171">
        <v>1</v>
      </c>
    </row>
    <row r="54" spans="1:43" s="209" customFormat="1" ht="16.5">
      <c r="A54" s="222" t="s">
        <v>87</v>
      </c>
      <c r="B54" s="207"/>
      <c r="C54" s="168"/>
      <c r="D54" s="171"/>
      <c r="E54" s="201"/>
      <c r="F54" s="171"/>
      <c r="G54" s="171"/>
      <c r="H54" s="171"/>
      <c r="I54" s="201"/>
      <c r="J54" s="171"/>
      <c r="K54" s="171"/>
      <c r="L54" s="171"/>
      <c r="M54" s="213"/>
      <c r="N54" s="168"/>
      <c r="O54" s="171"/>
      <c r="P54" s="201">
        <v>0</v>
      </c>
      <c r="Q54" s="171"/>
      <c r="R54" s="171"/>
      <c r="S54" s="171"/>
      <c r="T54" s="201">
        <v>0</v>
      </c>
      <c r="U54" s="171"/>
      <c r="V54" s="171"/>
      <c r="W54" s="171"/>
      <c r="X54" s="201">
        <v>0</v>
      </c>
      <c r="Y54" s="171">
        <v>0</v>
      </c>
      <c r="Z54" s="171">
        <v>0</v>
      </c>
      <c r="AA54" s="171">
        <v>0</v>
      </c>
      <c r="AB54" s="201">
        <v>0</v>
      </c>
      <c r="AC54" s="171">
        <v>0</v>
      </c>
      <c r="AD54" s="171">
        <v>0</v>
      </c>
      <c r="AE54" s="171">
        <v>0</v>
      </c>
      <c r="AF54" s="201">
        <v>0</v>
      </c>
      <c r="AG54" s="171">
        <v>0</v>
      </c>
      <c r="AH54" s="171">
        <v>0</v>
      </c>
      <c r="AI54" s="171">
        <v>0</v>
      </c>
      <c r="AJ54" s="201">
        <v>0</v>
      </c>
      <c r="AK54" s="171">
        <v>0</v>
      </c>
      <c r="AL54" s="171">
        <v>0</v>
      </c>
      <c r="AM54" s="171">
        <v>0</v>
      </c>
      <c r="AN54" s="201">
        <v>0</v>
      </c>
      <c r="AO54" s="171">
        <v>0</v>
      </c>
      <c r="AP54" s="171">
        <v>0</v>
      </c>
      <c r="AQ54" s="171">
        <v>0</v>
      </c>
    </row>
    <row r="55" spans="1:43" s="209" customFormat="1" ht="16.5">
      <c r="A55" s="220" t="s">
        <v>88</v>
      </c>
      <c r="B55" s="207"/>
      <c r="C55" s="168"/>
      <c r="D55" s="171">
        <v>465643</v>
      </c>
      <c r="E55" s="201">
        <v>482018</v>
      </c>
      <c r="F55" s="171">
        <v>482018</v>
      </c>
      <c r="G55" s="171">
        <v>482018</v>
      </c>
      <c r="H55" s="171">
        <v>482018</v>
      </c>
      <c r="I55" s="201">
        <v>482018</v>
      </c>
      <c r="J55" s="171">
        <v>482018</v>
      </c>
      <c r="K55" s="171">
        <v>482018</v>
      </c>
      <c r="L55" s="171">
        <v>482018</v>
      </c>
      <c r="N55" s="168"/>
      <c r="O55" s="171">
        <f>429077+16375</f>
        <v>445452</v>
      </c>
      <c r="P55" s="201">
        <f>429077+16375</f>
        <v>445452</v>
      </c>
      <c r="Q55" s="171">
        <v>445452</v>
      </c>
      <c r="R55" s="171">
        <v>445452</v>
      </c>
      <c r="S55" s="171">
        <v>445452</v>
      </c>
      <c r="T55" s="201">
        <v>445452</v>
      </c>
      <c r="U55" s="171">
        <v>445452</v>
      </c>
      <c r="V55" s="171">
        <v>445452</v>
      </c>
      <c r="W55" s="171">
        <v>445452</v>
      </c>
      <c r="X55" s="201">
        <v>445452</v>
      </c>
      <c r="Y55" s="171">
        <v>445452</v>
      </c>
      <c r="Z55" s="171">
        <v>446739</v>
      </c>
      <c r="AA55" s="171">
        <v>446739</v>
      </c>
      <c r="AB55" s="201">
        <v>446739</v>
      </c>
      <c r="AC55" s="171">
        <v>471804</v>
      </c>
      <c r="AD55" s="171">
        <v>489176</v>
      </c>
      <c r="AE55" s="171">
        <v>711893</v>
      </c>
      <c r="AF55" s="201">
        <v>838853</v>
      </c>
      <c r="AG55" s="171">
        <v>953364</v>
      </c>
      <c r="AH55" s="171">
        <v>1008300</v>
      </c>
      <c r="AI55" s="171">
        <v>1072322</v>
      </c>
      <c r="AJ55" s="201">
        <v>1102619</v>
      </c>
      <c r="AK55" s="171">
        <v>1169548</v>
      </c>
      <c r="AL55" s="171">
        <v>1169517</v>
      </c>
      <c r="AM55" s="171">
        <v>1169517</v>
      </c>
      <c r="AN55" s="201">
        <v>1236171</v>
      </c>
      <c r="AO55" s="171">
        <v>1237354</v>
      </c>
      <c r="AP55" s="171">
        <v>1237687</v>
      </c>
      <c r="AQ55" s="171">
        <v>1238304</v>
      </c>
    </row>
    <row r="56" spans="1:43" s="209" customFormat="1" ht="16.5">
      <c r="A56" s="212" t="s">
        <v>89</v>
      </c>
      <c r="B56" s="207"/>
      <c r="C56" s="168"/>
      <c r="D56" s="171">
        <v>-10341.543519999999</v>
      </c>
      <c r="E56" s="201">
        <v>-249</v>
      </c>
      <c r="F56" s="171">
        <v>-249</v>
      </c>
      <c r="G56" s="171">
        <v>-3728</v>
      </c>
      <c r="H56" s="171">
        <v>-5148</v>
      </c>
      <c r="I56" s="201">
        <v>-10342</v>
      </c>
      <c r="J56" s="171">
        <v>-10342</v>
      </c>
      <c r="K56" s="171">
        <v>-10949</v>
      </c>
      <c r="L56" s="171">
        <v>-10949</v>
      </c>
      <c r="M56" s="213"/>
      <c r="N56" s="168"/>
      <c r="O56" s="171">
        <v>0</v>
      </c>
      <c r="P56" s="201">
        <v>-249</v>
      </c>
      <c r="Q56" s="171">
        <v>-249</v>
      </c>
      <c r="R56" s="171">
        <v>-3728</v>
      </c>
      <c r="S56" s="171">
        <v>-5148</v>
      </c>
      <c r="T56" s="201">
        <v>-10342</v>
      </c>
      <c r="U56" s="171">
        <v>-10342</v>
      </c>
      <c r="V56" s="171">
        <v>-10949</v>
      </c>
      <c r="W56" s="171">
        <v>-10949</v>
      </c>
      <c r="X56" s="201">
        <v>-10949</v>
      </c>
      <c r="Y56" s="171">
        <v>-10949</v>
      </c>
      <c r="Z56" s="171">
        <v>-10949</v>
      </c>
      <c r="AA56" s="171">
        <v>-10949</v>
      </c>
      <c r="AB56" s="201">
        <v>-10949</v>
      </c>
      <c r="AC56" s="171">
        <v>-10949</v>
      </c>
      <c r="AD56" s="171">
        <v>-10949</v>
      </c>
      <c r="AE56" s="171">
        <v>-10949</v>
      </c>
      <c r="AF56" s="201">
        <v>-10949</v>
      </c>
      <c r="AG56" s="171">
        <v>-10949</v>
      </c>
      <c r="AH56" s="171">
        <v>-10949</v>
      </c>
      <c r="AI56" s="171">
        <v>-10949</v>
      </c>
      <c r="AJ56" s="201">
        <v>-10949</v>
      </c>
      <c r="AK56" s="171">
        <v>-10949</v>
      </c>
      <c r="AL56" s="171">
        <v>-10949</v>
      </c>
      <c r="AM56" s="260">
        <v>0</v>
      </c>
      <c r="AN56" s="201">
        <v>0</v>
      </c>
      <c r="AO56" s="171">
        <v>0</v>
      </c>
      <c r="AP56" s="171">
        <v>0</v>
      </c>
      <c r="AQ56" s="171">
        <v>0</v>
      </c>
    </row>
    <row r="57" spans="1:43" s="209" customFormat="1" ht="16.5">
      <c r="A57" s="220" t="s">
        <v>90</v>
      </c>
      <c r="B57" s="207"/>
      <c r="C57" s="168"/>
      <c r="D57" s="171">
        <v>41731</v>
      </c>
      <c r="E57" s="201">
        <v>34085</v>
      </c>
      <c r="F57" s="171">
        <v>35044</v>
      </c>
      <c r="G57" s="171">
        <v>36980</v>
      </c>
      <c r="H57" s="171">
        <v>38601</v>
      </c>
      <c r="I57" s="201">
        <v>41731</v>
      </c>
      <c r="J57" s="171">
        <v>44529</v>
      </c>
      <c r="K57" s="171">
        <v>47190</v>
      </c>
      <c r="L57" s="171">
        <v>48411</v>
      </c>
      <c r="N57" s="168"/>
      <c r="O57" s="171">
        <v>31788</v>
      </c>
      <c r="P57" s="201">
        <v>34085</v>
      </c>
      <c r="Q57" s="171">
        <v>35044</v>
      </c>
      <c r="R57" s="171">
        <v>36980</v>
      </c>
      <c r="S57" s="171">
        <v>38601</v>
      </c>
      <c r="T57" s="201">
        <v>41731</v>
      </c>
      <c r="U57" s="171">
        <v>44529</v>
      </c>
      <c r="V57" s="171">
        <v>47190</v>
      </c>
      <c r="W57" s="171">
        <v>48411</v>
      </c>
      <c r="X57" s="201">
        <v>49336</v>
      </c>
      <c r="Y57" s="171">
        <v>50197</v>
      </c>
      <c r="Z57" s="171">
        <v>51118</v>
      </c>
      <c r="AA57" s="171">
        <v>51816</v>
      </c>
      <c r="AB57" s="201">
        <v>52183</v>
      </c>
      <c r="AC57" s="171">
        <v>52570</v>
      </c>
      <c r="AD57" s="171">
        <v>53163</v>
      </c>
      <c r="AE57" s="171">
        <v>53511</v>
      </c>
      <c r="AF57" s="201">
        <v>56123</v>
      </c>
      <c r="AG57" s="171">
        <v>56235</v>
      </c>
      <c r="AH57" s="171">
        <v>56761</v>
      </c>
      <c r="AI57" s="171">
        <v>56676</v>
      </c>
      <c r="AJ57" s="201">
        <v>56958</v>
      </c>
      <c r="AK57" s="171">
        <v>57069</v>
      </c>
      <c r="AL57" s="171">
        <v>57272</v>
      </c>
      <c r="AM57" s="260">
        <v>57524</v>
      </c>
      <c r="AN57" s="201">
        <v>0</v>
      </c>
      <c r="AO57" s="171">
        <v>0</v>
      </c>
      <c r="AP57" s="171">
        <v>0</v>
      </c>
      <c r="AQ57" s="171">
        <v>0</v>
      </c>
    </row>
    <row r="58" spans="1:43" s="209" customFormat="1" ht="16.5">
      <c r="A58" s="212" t="s">
        <v>91</v>
      </c>
      <c r="B58" s="207"/>
      <c r="C58" s="168"/>
      <c r="D58" s="171">
        <v>-662188</v>
      </c>
      <c r="E58" s="201">
        <v>-514628</v>
      </c>
      <c r="F58" s="171">
        <v>-540041</v>
      </c>
      <c r="G58" s="171">
        <v>-565222</v>
      </c>
      <c r="H58" s="171">
        <v>-594162</v>
      </c>
      <c r="I58" s="201">
        <v>-678563</v>
      </c>
      <c r="J58" s="171">
        <v>-707787</v>
      </c>
      <c r="K58" s="171">
        <v>-742616</v>
      </c>
      <c r="L58" s="171">
        <v>-876043</v>
      </c>
      <c r="M58" s="213"/>
      <c r="N58" s="168"/>
      <c r="O58" s="171">
        <f>-440149-16375</f>
        <v>-456524</v>
      </c>
      <c r="P58" s="201">
        <f>-503452-16375</f>
        <v>-519827</v>
      </c>
      <c r="Q58" s="171">
        <v>-555744</v>
      </c>
      <c r="R58" s="171">
        <v>-586253</v>
      </c>
      <c r="S58" s="171">
        <v>-615058</v>
      </c>
      <c r="T58" s="201">
        <v>-702392</v>
      </c>
      <c r="U58" s="171">
        <v>-734563</v>
      </c>
      <c r="V58" s="171">
        <v>-776134</v>
      </c>
      <c r="W58" s="171">
        <v>-907422</v>
      </c>
      <c r="X58" s="201">
        <v>-1211508</v>
      </c>
      <c r="Y58" s="171">
        <v>-1224178</v>
      </c>
      <c r="Z58" s="171">
        <v>-1272869</v>
      </c>
      <c r="AA58" s="171">
        <v>-1301187</v>
      </c>
      <c r="AB58" s="201">
        <v>-1390038</v>
      </c>
      <c r="AC58" s="171">
        <v>-1429238</v>
      </c>
      <c r="AD58" s="171">
        <v>-1448605</v>
      </c>
      <c r="AE58" s="171">
        <v>-1461819</v>
      </c>
      <c r="AF58" s="201">
        <v>-1532428</v>
      </c>
      <c r="AG58" s="171">
        <v>-1589384</v>
      </c>
      <c r="AH58" s="171">
        <v>-1668583</v>
      </c>
      <c r="AI58" s="171">
        <v>-1753865</v>
      </c>
      <c r="AJ58" s="201">
        <v>-1948009</v>
      </c>
      <c r="AK58" s="171">
        <v>-1993445</v>
      </c>
      <c r="AL58" s="171">
        <v>-2024331</v>
      </c>
      <c r="AM58" s="260">
        <v>-2058388</v>
      </c>
      <c r="AN58" s="201">
        <v>-2084114</v>
      </c>
      <c r="AO58" s="171">
        <v>-2108993</v>
      </c>
      <c r="AP58" s="171">
        <v>-2134670</v>
      </c>
      <c r="AQ58" s="171">
        <v>-2158692</v>
      </c>
    </row>
    <row r="59" spans="1:43" s="209" customFormat="1" ht="16.5">
      <c r="A59" s="220" t="s">
        <v>92</v>
      </c>
      <c r="B59" s="207"/>
      <c r="C59" s="168"/>
      <c r="D59" s="171"/>
      <c r="E59" s="201"/>
      <c r="F59" s="171"/>
      <c r="G59" s="171"/>
      <c r="H59" s="171"/>
      <c r="I59" s="201"/>
      <c r="J59" s="171"/>
      <c r="K59" s="171"/>
      <c r="L59" s="171"/>
      <c r="N59" s="168"/>
      <c r="O59" s="171"/>
      <c r="P59" s="201"/>
      <c r="Q59" s="171"/>
      <c r="R59" s="171"/>
      <c r="S59" s="171"/>
      <c r="T59" s="201"/>
      <c r="U59" s="171"/>
      <c r="V59" s="171"/>
      <c r="W59" s="171"/>
      <c r="X59" s="201"/>
      <c r="Y59" s="171"/>
      <c r="Z59" s="171"/>
      <c r="AA59" s="171"/>
      <c r="AB59" s="201"/>
      <c r="AC59" s="171"/>
      <c r="AD59" s="171"/>
      <c r="AE59" s="171"/>
      <c r="AF59" s="201"/>
      <c r="AG59" s="171"/>
      <c r="AH59" s="171"/>
      <c r="AI59" s="171"/>
      <c r="AJ59" s="201"/>
      <c r="AK59" s="171"/>
      <c r="AL59" s="171"/>
      <c r="AM59" s="260"/>
      <c r="AN59" s="201"/>
      <c r="AO59" s="171"/>
      <c r="AP59" s="171"/>
      <c r="AQ59" s="171"/>
    </row>
    <row r="60" spans="1:43" s="209" customFormat="1" ht="16.5">
      <c r="A60" s="212" t="s">
        <v>93</v>
      </c>
      <c r="B60" s="207"/>
      <c r="C60" s="168"/>
      <c r="D60" s="171">
        <v>-6565</v>
      </c>
      <c r="E60" s="201">
        <v>-194</v>
      </c>
      <c r="F60" s="171">
        <v>-462</v>
      </c>
      <c r="G60" s="171">
        <v>-1341</v>
      </c>
      <c r="H60" s="171">
        <v>-3833</v>
      </c>
      <c r="I60" s="201">
        <v>-6565</v>
      </c>
      <c r="J60" s="171">
        <v>-3173</v>
      </c>
      <c r="K60" s="171">
        <v>-5461</v>
      </c>
      <c r="L60" s="171">
        <v>-7786</v>
      </c>
      <c r="M60" s="213"/>
      <c r="N60" s="168"/>
      <c r="O60" s="171">
        <v>-2291</v>
      </c>
      <c r="P60" s="201">
        <v>-220</v>
      </c>
      <c r="Q60" s="171">
        <v>-487</v>
      </c>
      <c r="R60" s="171">
        <v>-1366</v>
      </c>
      <c r="S60" s="171">
        <v>-3858</v>
      </c>
      <c r="T60" s="201">
        <v>-6423</v>
      </c>
      <c r="U60" s="171">
        <v>-3031</v>
      </c>
      <c r="V60" s="171">
        <v>-5319</v>
      </c>
      <c r="W60" s="171">
        <v>-7644</v>
      </c>
      <c r="X60" s="201">
        <v>-7329</v>
      </c>
      <c r="Y60" s="171">
        <v>-6409</v>
      </c>
      <c r="Z60" s="171">
        <v>-6387</v>
      </c>
      <c r="AA60" s="171">
        <v>-6044</v>
      </c>
      <c r="AB60" s="201">
        <v>-7419</v>
      </c>
      <c r="AC60" s="171">
        <v>-7319</v>
      </c>
      <c r="AD60" s="171">
        <v>-8763</v>
      </c>
      <c r="AE60" s="171">
        <v>-8664</v>
      </c>
      <c r="AF60" s="201">
        <v>-7463</v>
      </c>
      <c r="AG60" s="171">
        <v>-5986</v>
      </c>
      <c r="AH60" s="171">
        <v>-4853</v>
      </c>
      <c r="AI60" s="171">
        <v>-2875</v>
      </c>
      <c r="AJ60" s="201">
        <v>-4788</v>
      </c>
      <c r="AK60" s="171">
        <v>-6893</v>
      </c>
      <c r="AL60" s="171">
        <v>-4992</v>
      </c>
      <c r="AM60" s="260">
        <v>-8157</v>
      </c>
      <c r="AN60" s="201">
        <v>-7648</v>
      </c>
      <c r="AO60" s="171">
        <v>-6422</v>
      </c>
      <c r="AP60" s="171">
        <v>-7282</v>
      </c>
      <c r="AQ60" s="171">
        <v>-10719</v>
      </c>
    </row>
    <row r="61" spans="1:43" s="209" customFormat="1" ht="16.5">
      <c r="A61" s="220" t="s">
        <v>94</v>
      </c>
      <c r="B61" s="207"/>
      <c r="C61" s="168"/>
      <c r="D61" s="223">
        <v>-9509</v>
      </c>
      <c r="E61" s="230">
        <v>-11054</v>
      </c>
      <c r="F61" s="223">
        <v>-11457</v>
      </c>
      <c r="G61" s="223">
        <v>-10831</v>
      </c>
      <c r="H61" s="223">
        <v>-10691</v>
      </c>
      <c r="I61" s="230">
        <v>-9301</v>
      </c>
      <c r="J61" s="223">
        <v>-9525</v>
      </c>
      <c r="K61" s="223">
        <v>-9269</v>
      </c>
      <c r="L61" s="223">
        <v>-8978</v>
      </c>
      <c r="N61" s="168"/>
      <c r="O61" s="223">
        <v>-13839</v>
      </c>
      <c r="P61" s="230">
        <v>-11054</v>
      </c>
      <c r="Q61" s="223">
        <v>-11457</v>
      </c>
      <c r="R61" s="223">
        <v>-10831</v>
      </c>
      <c r="S61" s="223">
        <v>-10691</v>
      </c>
      <c r="T61" s="230">
        <v>-9301</v>
      </c>
      <c r="U61" s="223">
        <v>-9525</v>
      </c>
      <c r="V61" s="223">
        <v>-9269</v>
      </c>
      <c r="W61" s="223">
        <v>-8978</v>
      </c>
      <c r="X61" s="230">
        <v>-8059</v>
      </c>
      <c r="Y61" s="223">
        <v>-7555</v>
      </c>
      <c r="Z61" s="223">
        <v>-7522</v>
      </c>
      <c r="AA61" s="223">
        <v>-7854</v>
      </c>
      <c r="AB61" s="230">
        <v>-17064</v>
      </c>
      <c r="AC61" s="223">
        <v>-17221</v>
      </c>
      <c r="AD61" s="223">
        <v>-17306</v>
      </c>
      <c r="AE61" s="223">
        <v>-16834</v>
      </c>
      <c r="AF61" s="230">
        <v>-10946</v>
      </c>
      <c r="AG61" s="223">
        <v>-10638</v>
      </c>
      <c r="AH61" s="223">
        <v>-9836</v>
      </c>
      <c r="AI61" s="223">
        <v>-9012</v>
      </c>
      <c r="AJ61" s="230">
        <v>-3583</v>
      </c>
      <c r="AK61" s="223">
        <v>-3672</v>
      </c>
      <c r="AL61" s="261">
        <v>-3788</v>
      </c>
      <c r="AM61" s="261">
        <v>-3641</v>
      </c>
      <c r="AN61" s="230">
        <v>-174</v>
      </c>
      <c r="AO61" s="223">
        <v>37</v>
      </c>
      <c r="AP61" s="223">
        <v>215</v>
      </c>
      <c r="AQ61" s="223">
        <v>416</v>
      </c>
    </row>
    <row r="62" spans="1:43" s="209" customFormat="1" ht="17.25" thickBot="1">
      <c r="A62" s="212" t="s">
        <v>95</v>
      </c>
      <c r="B62" s="207"/>
      <c r="C62" s="168"/>
      <c r="D62" s="171">
        <v>-16074</v>
      </c>
      <c r="E62" s="201">
        <v>-11248</v>
      </c>
      <c r="F62" s="171">
        <v>-11919</v>
      </c>
      <c r="G62" s="171">
        <v>-12172</v>
      </c>
      <c r="H62" s="171">
        <v>-14524</v>
      </c>
      <c r="I62" s="201">
        <v>-15866</v>
      </c>
      <c r="J62" s="171">
        <v>-12698</v>
      </c>
      <c r="K62" s="171">
        <v>-14730</v>
      </c>
      <c r="L62" s="171">
        <v>-16764</v>
      </c>
      <c r="M62" s="213"/>
      <c r="N62" s="168"/>
      <c r="O62" s="171">
        <f>SUM(O60:O61)</f>
        <v>-16130</v>
      </c>
      <c r="P62" s="201">
        <f>SUM(P60:P61)</f>
        <v>-11274</v>
      </c>
      <c r="Q62" s="171">
        <v>-11944</v>
      </c>
      <c r="R62" s="171">
        <v>-12197</v>
      </c>
      <c r="S62" s="171">
        <v>-14549</v>
      </c>
      <c r="T62" s="201">
        <v>-15724</v>
      </c>
      <c r="U62" s="171">
        <v>-12556</v>
      </c>
      <c r="V62" s="171">
        <v>-14588</v>
      </c>
      <c r="W62" s="171">
        <v>-16622</v>
      </c>
      <c r="X62" s="201">
        <v>-15388</v>
      </c>
      <c r="Y62" s="171">
        <v>-13964</v>
      </c>
      <c r="Z62" s="171">
        <v>-13909</v>
      </c>
      <c r="AA62" s="171">
        <v>-13898</v>
      </c>
      <c r="AB62" s="201">
        <v>-24483</v>
      </c>
      <c r="AC62" s="171">
        <v>-24540</v>
      </c>
      <c r="AD62" s="171">
        <v>-26069</v>
      </c>
      <c r="AE62" s="171">
        <v>-25498</v>
      </c>
      <c r="AF62" s="201">
        <v>-18409</v>
      </c>
      <c r="AG62" s="171">
        <v>-16624</v>
      </c>
      <c r="AH62" s="171">
        <v>-14689</v>
      </c>
      <c r="AI62" s="171">
        <v>-11887</v>
      </c>
      <c r="AJ62" s="201">
        <v>-8371</v>
      </c>
      <c r="AK62" s="171">
        <v>-10565</v>
      </c>
      <c r="AL62" s="171">
        <f t="shared" ref="AL62:AQ62" si="5">SUM(AL60:AL61)</f>
        <v>-8780</v>
      </c>
      <c r="AM62" s="171">
        <f t="shared" si="5"/>
        <v>-11798</v>
      </c>
      <c r="AN62" s="201">
        <f t="shared" si="5"/>
        <v>-7822</v>
      </c>
      <c r="AO62" s="171">
        <f t="shared" si="5"/>
        <v>-6385</v>
      </c>
      <c r="AP62" s="171">
        <f t="shared" si="5"/>
        <v>-7067</v>
      </c>
      <c r="AQ62" s="171">
        <f t="shared" si="5"/>
        <v>-10303</v>
      </c>
    </row>
    <row r="63" spans="1:43" s="209" customFormat="1" ht="17.25" thickBot="1">
      <c r="A63" s="214" t="s">
        <v>364</v>
      </c>
      <c r="B63" s="207"/>
      <c r="C63" s="168"/>
      <c r="D63" s="215">
        <v>-181213.54352000001</v>
      </c>
      <c r="E63" s="227">
        <v>-10006</v>
      </c>
      <c r="F63" s="215">
        <v>-35131</v>
      </c>
      <c r="G63" s="215">
        <v>-62108</v>
      </c>
      <c r="H63" s="215">
        <v>-93199</v>
      </c>
      <c r="I63" s="227">
        <v>-181006</v>
      </c>
      <c r="J63" s="215">
        <v>-204264</v>
      </c>
      <c r="K63" s="215">
        <v>-239071</v>
      </c>
      <c r="L63" s="215">
        <v>-373311</v>
      </c>
      <c r="M63" s="213"/>
      <c r="N63" s="168"/>
      <c r="O63" s="215">
        <f>SUM(O51:O61)</f>
        <v>4602</v>
      </c>
      <c r="P63" s="227">
        <f>SUM(P51:P61)</f>
        <v>-51797</v>
      </c>
      <c r="Q63" s="215">
        <v>-87425</v>
      </c>
      <c r="R63" s="215">
        <v>-119730</v>
      </c>
      <c r="S63" s="215">
        <v>-150686</v>
      </c>
      <c r="T63" s="227">
        <v>-241259</v>
      </c>
      <c r="U63" s="215">
        <v>-267464</v>
      </c>
      <c r="V63" s="215">
        <v>-309013</v>
      </c>
      <c r="W63" s="215">
        <v>-441114</v>
      </c>
      <c r="X63" s="227">
        <v>-743041</v>
      </c>
      <c r="Y63" s="215">
        <v>-753426</v>
      </c>
      <c r="Z63" s="215">
        <v>-799854</v>
      </c>
      <c r="AA63" s="215">
        <v>-827463</v>
      </c>
      <c r="AB63" s="227">
        <v>-926532</v>
      </c>
      <c r="AC63" s="215">
        <v>-940336</v>
      </c>
      <c r="AD63" s="215">
        <v>-943266</v>
      </c>
      <c r="AE63" s="215">
        <v>-732835</v>
      </c>
      <c r="AF63" s="227">
        <v>-666772</v>
      </c>
      <c r="AG63" s="215">
        <v>-607298</v>
      </c>
      <c r="AH63" s="215">
        <v>-629068</v>
      </c>
      <c r="AI63" s="215">
        <v>-647560</v>
      </c>
      <c r="AJ63" s="227">
        <v>-807589</v>
      </c>
      <c r="AK63" s="215">
        <v>-788080</v>
      </c>
      <c r="AL63" s="215">
        <f t="shared" ref="AL63:AQ63" si="6">SUM(AL51:AL61)</f>
        <v>-817009</v>
      </c>
      <c r="AM63" s="215">
        <f t="shared" si="6"/>
        <v>-842883</v>
      </c>
      <c r="AN63" s="227">
        <f t="shared" si="6"/>
        <v>-855503</v>
      </c>
      <c r="AO63" s="215">
        <f t="shared" si="6"/>
        <v>-877762</v>
      </c>
      <c r="AP63" s="215">
        <f t="shared" si="6"/>
        <v>-903788</v>
      </c>
      <c r="AQ63" s="215">
        <f t="shared" si="6"/>
        <v>-930429</v>
      </c>
    </row>
    <row r="64" spans="1:43" s="209" customFormat="1" ht="17.25" thickBot="1">
      <c r="A64" s="214" t="s">
        <v>365</v>
      </c>
      <c r="B64" s="207"/>
      <c r="C64" s="168"/>
      <c r="D64" s="215"/>
      <c r="E64" s="227"/>
      <c r="F64" s="215"/>
      <c r="G64" s="215"/>
      <c r="H64" s="215"/>
      <c r="I64" s="227"/>
      <c r="J64" s="215"/>
      <c r="K64" s="215"/>
      <c r="L64" s="215"/>
      <c r="M64" s="213"/>
      <c r="N64" s="168"/>
      <c r="O64" s="215"/>
      <c r="P64" s="227"/>
      <c r="Q64" s="215"/>
      <c r="R64" s="215"/>
      <c r="S64" s="215"/>
      <c r="T64" s="227"/>
      <c r="U64" s="215"/>
      <c r="V64" s="215"/>
      <c r="W64" s="215"/>
      <c r="X64" s="227"/>
      <c r="Y64" s="215"/>
      <c r="Z64" s="215"/>
      <c r="AA64" s="215"/>
      <c r="AB64" s="227"/>
      <c r="AC64" s="215"/>
      <c r="AD64" s="215"/>
      <c r="AE64" s="215"/>
      <c r="AF64" s="227"/>
      <c r="AG64" s="215"/>
      <c r="AH64" s="215"/>
      <c r="AI64" s="215"/>
      <c r="AJ64" s="227">
        <v>0</v>
      </c>
      <c r="AK64" s="215">
        <v>0</v>
      </c>
      <c r="AL64" s="215">
        <v>0</v>
      </c>
      <c r="AM64" s="215">
        <v>0</v>
      </c>
      <c r="AN64" s="227">
        <v>-3332</v>
      </c>
      <c r="AO64" s="215">
        <v>-3870</v>
      </c>
      <c r="AP64" s="215">
        <v>-4946</v>
      </c>
      <c r="AQ64" s="215">
        <v>-5753</v>
      </c>
    </row>
    <row r="65" spans="1:43" s="209" customFormat="1" ht="17.25" thickBot="1">
      <c r="A65" s="214" t="s">
        <v>366</v>
      </c>
      <c r="B65" s="207"/>
      <c r="C65" s="168"/>
      <c r="D65" s="215"/>
      <c r="E65" s="227"/>
      <c r="F65" s="215"/>
      <c r="G65" s="215"/>
      <c r="H65" s="215"/>
      <c r="I65" s="227"/>
      <c r="J65" s="215"/>
      <c r="K65" s="215"/>
      <c r="L65" s="215"/>
      <c r="M65" s="213"/>
      <c r="N65" s="168"/>
      <c r="O65" s="215"/>
      <c r="P65" s="227"/>
      <c r="Q65" s="215"/>
      <c r="R65" s="215"/>
      <c r="S65" s="215"/>
      <c r="T65" s="227"/>
      <c r="U65" s="215"/>
      <c r="V65" s="215"/>
      <c r="W65" s="215"/>
      <c r="X65" s="227"/>
      <c r="Y65" s="215"/>
      <c r="Z65" s="215"/>
      <c r="AA65" s="215"/>
      <c r="AB65" s="227"/>
      <c r="AC65" s="215"/>
      <c r="AD65" s="215"/>
      <c r="AE65" s="215"/>
      <c r="AF65" s="227"/>
      <c r="AG65" s="215"/>
      <c r="AH65" s="215"/>
      <c r="AI65" s="215"/>
      <c r="AJ65" s="227">
        <f t="shared" ref="AJ65:AM65" si="7">AJ63+AJ64</f>
        <v>-807589</v>
      </c>
      <c r="AK65" s="215">
        <f t="shared" si="7"/>
        <v>-788080</v>
      </c>
      <c r="AL65" s="215">
        <f t="shared" si="7"/>
        <v>-817009</v>
      </c>
      <c r="AM65" s="215">
        <f t="shared" si="7"/>
        <v>-842883</v>
      </c>
      <c r="AN65" s="227">
        <f>AN63+AN64</f>
        <v>-858835</v>
      </c>
      <c r="AO65" s="215">
        <f t="shared" ref="AO65:AP65" si="8">AO63+AO64</f>
        <v>-881632</v>
      </c>
      <c r="AP65" s="215">
        <f t="shared" si="8"/>
        <v>-908734</v>
      </c>
      <c r="AQ65" s="215">
        <f t="shared" ref="AQ65" si="9">AQ63+AQ64</f>
        <v>-936182</v>
      </c>
    </row>
    <row r="66" spans="1:43" s="209" customFormat="1" ht="17.25" thickBot="1">
      <c r="A66" s="218" t="s">
        <v>96</v>
      </c>
      <c r="B66" s="207"/>
      <c r="C66" s="168" t="s">
        <v>45</v>
      </c>
      <c r="D66" s="219">
        <v>1641404.4564799999</v>
      </c>
      <c r="E66" s="229">
        <v>1714838</v>
      </c>
      <c r="F66" s="219">
        <v>1665935</v>
      </c>
      <c r="G66" s="219">
        <v>1728901</v>
      </c>
      <c r="H66" s="219">
        <v>1662346</v>
      </c>
      <c r="I66" s="229">
        <v>1639782</v>
      </c>
      <c r="J66" s="219">
        <v>1702889</v>
      </c>
      <c r="K66" s="219">
        <v>1679250</v>
      </c>
      <c r="L66" s="219">
        <v>1541507</v>
      </c>
      <c r="M66" s="213"/>
      <c r="N66" s="168" t="s">
        <v>45</v>
      </c>
      <c r="O66" s="219">
        <f>O63+O48</f>
        <v>1778235</v>
      </c>
      <c r="P66" s="229">
        <f>P63+P48</f>
        <v>1717230</v>
      </c>
      <c r="Q66" s="219">
        <v>1652053</v>
      </c>
      <c r="R66" s="219">
        <v>1715429</v>
      </c>
      <c r="S66" s="219">
        <v>1649757</v>
      </c>
      <c r="T66" s="229">
        <v>1627823</v>
      </c>
      <c r="U66" s="219">
        <v>1689199</v>
      </c>
      <c r="V66" s="219">
        <v>1663521</v>
      </c>
      <c r="W66" s="219">
        <v>1526742</v>
      </c>
      <c r="X66" s="229">
        <v>1258324</v>
      </c>
      <c r="Y66" s="219">
        <v>1328063</v>
      </c>
      <c r="Z66" s="219">
        <v>1268543</v>
      </c>
      <c r="AA66" s="219">
        <v>1170425</v>
      </c>
      <c r="AB66" s="229">
        <v>1157779</v>
      </c>
      <c r="AC66" s="219">
        <v>1104722</v>
      </c>
      <c r="AD66" s="219">
        <v>1090655</v>
      </c>
      <c r="AE66" s="219">
        <v>1180948</v>
      </c>
      <c r="AF66" s="229">
        <v>1037023</v>
      </c>
      <c r="AG66" s="219">
        <v>1071403</v>
      </c>
      <c r="AH66" s="219">
        <v>967570</v>
      </c>
      <c r="AI66" s="219">
        <v>865271</v>
      </c>
      <c r="AJ66" s="229">
        <f t="shared" ref="AJ66:AM66" si="10">AJ48+AJ65</f>
        <v>721912</v>
      </c>
      <c r="AK66" s="219">
        <f t="shared" si="10"/>
        <v>713102</v>
      </c>
      <c r="AL66" s="219">
        <f t="shared" si="10"/>
        <v>675343</v>
      </c>
      <c r="AM66" s="219">
        <f t="shared" si="10"/>
        <v>645373</v>
      </c>
      <c r="AN66" s="229">
        <f>AN48+AN65</f>
        <v>636337</v>
      </c>
      <c r="AO66" s="219">
        <f t="shared" ref="AO66:AP66" si="11">AO48+AO65</f>
        <v>591804</v>
      </c>
      <c r="AP66" s="219">
        <f t="shared" si="11"/>
        <v>587953</v>
      </c>
      <c r="AQ66" s="219">
        <f t="shared" ref="AQ66" si="12">AQ48+AQ65</f>
        <v>566966</v>
      </c>
    </row>
    <row r="67" spans="1:43" s="209" customFormat="1" ht="17.25" thickTop="1">
      <c r="A67" s="168"/>
      <c r="B67" s="207"/>
      <c r="C67" s="168"/>
      <c r="D67" s="187"/>
      <c r="E67" s="186"/>
      <c r="F67" s="187"/>
      <c r="G67" s="187"/>
      <c r="H67" s="187"/>
      <c r="I67" s="186"/>
      <c r="J67" s="187"/>
      <c r="K67" s="187"/>
      <c r="L67" s="187"/>
      <c r="N67" s="168"/>
      <c r="O67" s="187"/>
      <c r="P67" s="186"/>
      <c r="Q67" s="187"/>
      <c r="R67" s="187"/>
      <c r="S67" s="187"/>
      <c r="T67" s="186"/>
      <c r="U67" s="187"/>
      <c r="V67" s="187"/>
      <c r="W67" s="187"/>
      <c r="X67" s="186"/>
      <c r="Y67" s="187"/>
      <c r="Z67" s="187"/>
      <c r="AA67" s="187"/>
      <c r="AB67" s="186"/>
      <c r="AC67" s="187"/>
      <c r="AD67" s="187"/>
      <c r="AE67" s="187"/>
      <c r="AF67" s="186"/>
      <c r="AG67" s="187"/>
      <c r="AH67" s="187"/>
      <c r="AI67" s="187"/>
      <c r="AJ67" s="186"/>
      <c r="AK67" s="187"/>
      <c r="AL67" s="187"/>
      <c r="AN67" s="186"/>
      <c r="AO67" s="187"/>
      <c r="AP67" s="187"/>
      <c r="AQ67" s="187"/>
    </row>
    <row r="68" spans="1:43" s="209" customFormat="1" ht="16.5">
      <c r="A68" s="224" t="s">
        <v>302</v>
      </c>
      <c r="B68" s="207"/>
      <c r="C68" s="168"/>
      <c r="D68" s="171"/>
      <c r="E68" s="186"/>
      <c r="F68" s="171"/>
      <c r="G68" s="171"/>
      <c r="H68" s="171"/>
      <c r="I68" s="186"/>
      <c r="J68" s="171"/>
      <c r="K68" s="171"/>
      <c r="L68" s="171"/>
      <c r="N68" s="168"/>
      <c r="O68" s="171"/>
      <c r="P68" s="186"/>
      <c r="Q68" s="171"/>
      <c r="R68" s="171"/>
      <c r="S68" s="171"/>
      <c r="T68" s="186"/>
      <c r="U68" s="171"/>
      <c r="V68" s="171"/>
      <c r="W68" s="171"/>
      <c r="X68" s="186"/>
      <c r="Y68" s="171"/>
      <c r="Z68" s="171"/>
      <c r="AA68" s="171"/>
      <c r="AB68" s="186"/>
      <c r="AC68" s="171"/>
      <c r="AD68" s="171"/>
      <c r="AE68" s="171"/>
      <c r="AF68" s="186"/>
      <c r="AG68" s="171"/>
      <c r="AH68" s="171"/>
      <c r="AI68" s="171"/>
      <c r="AJ68" s="186"/>
      <c r="AK68" s="171"/>
      <c r="AL68" s="171"/>
      <c r="AN68" s="186"/>
      <c r="AO68" s="171"/>
      <c r="AP68" s="171"/>
      <c r="AQ68" s="171"/>
    </row>
    <row r="69" spans="1:43" s="209" customFormat="1" ht="16.5">
      <c r="A69" s="225"/>
      <c r="B69" s="207"/>
      <c r="C69" s="168"/>
      <c r="D69" s="180"/>
      <c r="E69" s="168"/>
      <c r="F69" s="180"/>
      <c r="G69" s="180"/>
      <c r="H69" s="180"/>
      <c r="I69" s="168"/>
      <c r="J69" s="180"/>
      <c r="K69" s="180"/>
      <c r="L69" s="180"/>
      <c r="N69" s="168"/>
      <c r="O69" s="180"/>
      <c r="P69" s="168"/>
      <c r="Q69" s="180"/>
      <c r="R69" s="180"/>
      <c r="S69" s="180"/>
      <c r="T69" s="168"/>
      <c r="U69" s="180"/>
      <c r="V69" s="180"/>
      <c r="W69" s="180"/>
      <c r="X69" s="168"/>
      <c r="Y69" s="180"/>
      <c r="Z69" s="180"/>
      <c r="AA69" s="180"/>
      <c r="AB69" s="168"/>
      <c r="AC69" s="180"/>
      <c r="AD69" s="180"/>
      <c r="AE69" s="180"/>
      <c r="AF69" s="168"/>
      <c r="AG69" s="180"/>
      <c r="AH69" s="180"/>
      <c r="AI69" s="180"/>
      <c r="AJ69" s="168"/>
      <c r="AK69" s="180"/>
      <c r="AL69" s="180"/>
      <c r="AN69" s="168"/>
      <c r="AO69" s="180"/>
      <c r="AP69" s="180"/>
      <c r="AQ69" s="180"/>
    </row>
    <row r="70" spans="1:43" s="209" customFormat="1" ht="16.5">
      <c r="A70" s="225"/>
      <c r="B70" s="207"/>
      <c r="C70" s="168"/>
      <c r="D70" s="180"/>
      <c r="E70" s="168"/>
      <c r="F70" s="180"/>
      <c r="G70" s="180"/>
      <c r="H70" s="180"/>
      <c r="I70" s="168"/>
      <c r="J70" s="180"/>
      <c r="K70" s="180"/>
      <c r="L70" s="180"/>
      <c r="N70" s="168"/>
      <c r="O70" s="180"/>
      <c r="P70" s="168"/>
      <c r="Q70" s="180"/>
      <c r="R70" s="180"/>
      <c r="S70" s="180"/>
      <c r="T70" s="168"/>
      <c r="U70" s="180"/>
      <c r="V70" s="180"/>
      <c r="W70" s="180"/>
      <c r="X70" s="168"/>
      <c r="Y70" s="180"/>
      <c r="Z70" s="180"/>
      <c r="AA70" s="180"/>
      <c r="AB70" s="168"/>
      <c r="AC70" s="180"/>
      <c r="AD70" s="180"/>
      <c r="AE70" s="180"/>
      <c r="AF70" s="168"/>
      <c r="AG70" s="180"/>
      <c r="AH70" s="180"/>
      <c r="AI70" s="180"/>
      <c r="AJ70" s="168"/>
      <c r="AK70" s="180"/>
      <c r="AL70" s="180"/>
      <c r="AN70" s="168"/>
      <c r="AO70" s="180"/>
      <c r="AP70" s="180"/>
      <c r="AQ70" s="180"/>
    </row>
  </sheetData>
  <hyperlinks>
    <hyperlink ref="AR6" location="Contents!A1" display="Back" xr:uid="{00000000-0004-0000-0200-000000000000}"/>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pageSetUpPr fitToPage="1"/>
  </sheetPr>
  <dimension ref="A1:XFC35"/>
  <sheetViews>
    <sheetView showGridLines="0" zoomScale="85" zoomScaleNormal="85" workbookViewId="0">
      <pane xSplit="1" ySplit="7" topLeftCell="P8" activePane="bottomRight" state="frozen"/>
      <selection activeCell="B22" sqref="B22"/>
      <selection pane="topRight" activeCell="B22" sqref="B22"/>
      <selection pane="bottomLeft" activeCell="B22" sqref="B22"/>
      <selection pane="bottomRight" activeCell="P8" sqref="P8"/>
    </sheetView>
  </sheetViews>
  <sheetFormatPr defaultColWidth="0" defaultRowHeight="16.5" customHeight="1" outlineLevelCol="1"/>
  <cols>
    <col min="1" max="1" width="75.42578125" style="2" bestFit="1" customWidth="1"/>
    <col min="2" max="3" width="1.42578125" style="2" hidden="1" customWidth="1" outlineLevel="1"/>
    <col min="4" max="4" width="13.42578125" style="65" hidden="1" customWidth="1" outlineLevel="1"/>
    <col min="5" max="5" width="12.42578125" style="65" hidden="1" customWidth="1" outlineLevel="1"/>
    <col min="6" max="6" width="13.42578125" style="2" hidden="1" customWidth="1" outlineLevel="1"/>
    <col min="7" max="9" width="12.42578125" style="65" hidden="1" customWidth="1" outlineLevel="1"/>
    <col min="10" max="10" width="12" style="2" hidden="1" customWidth="1" outlineLevel="1"/>
    <col min="11" max="11" width="13.42578125" style="2" hidden="1" customWidth="1" outlineLevel="1"/>
    <col min="12" max="14" width="12.42578125" style="65" hidden="1" customWidth="1" outlineLevel="1"/>
    <col min="15" max="15" width="1.42578125" style="2" hidden="1" customWidth="1" outlineLevel="1"/>
    <col min="16" max="16" width="1.42578125" style="2" customWidth="1" collapsed="1"/>
    <col min="17" max="17" width="1.42578125" style="2" customWidth="1"/>
    <col min="18" max="19" width="11.7109375" style="65" hidden="1" customWidth="1" outlineLevel="1"/>
    <col min="20" max="20" width="11.7109375" style="2" customWidth="1" collapsed="1"/>
    <col min="21" max="23" width="11.7109375" style="65" hidden="1" customWidth="1" outlineLevel="1"/>
    <col min="24" max="24" width="11.7109375" style="2" hidden="1" customWidth="1" outlineLevel="1"/>
    <col min="25" max="25" width="11.7109375" style="2" customWidth="1" collapsed="1"/>
    <col min="26" max="28" width="11.7109375" style="65" hidden="1" customWidth="1" outlineLevel="1"/>
    <col min="29" max="29" width="11.7109375" style="2" hidden="1" customWidth="1" outlineLevel="1"/>
    <col min="30" max="30" width="11.7109375" style="2" customWidth="1" collapsed="1"/>
    <col min="31" max="34" width="11.7109375" style="65" hidden="1" customWidth="1" outlineLevel="1"/>
    <col min="35" max="35" width="11.7109375" style="2" customWidth="1" collapsed="1"/>
    <col min="36" max="39" width="11.7109375" style="65" hidden="1" customWidth="1" outlineLevel="1"/>
    <col min="40" max="40" width="11.7109375" style="2" customWidth="1" collapsed="1"/>
    <col min="41" max="44" width="11.7109375" style="65" hidden="1" customWidth="1" outlineLevel="1"/>
    <col min="45" max="45" width="11.7109375" style="2" customWidth="1" collapsed="1"/>
    <col min="46" max="49" width="11.7109375" style="65" hidden="1" customWidth="1" outlineLevel="1"/>
    <col min="50" max="50" width="11.7109375" style="2" customWidth="1" collapsed="1"/>
    <col min="51" max="54" width="11.7109375" style="65" customWidth="1" outlineLevel="1"/>
    <col min="55" max="55" width="11.7109375" style="2" customWidth="1"/>
    <col min="56" max="56" width="10.7109375" style="2" customWidth="1"/>
    <col min="57" max="106" width="8.85546875" style="2" customWidth="1"/>
    <col min="107" max="16383" width="8.42578125" style="2" hidden="1"/>
    <col min="16384" max="16384" width="3.42578125" style="2" customWidth="1"/>
  </cols>
  <sheetData>
    <row r="1" spans="1:55" ht="18">
      <c r="A1" s="53" t="s">
        <v>15</v>
      </c>
      <c r="AF1" s="65" t="s">
        <v>19</v>
      </c>
      <c r="AG1" s="65" t="s">
        <v>19</v>
      </c>
    </row>
    <row r="2" spans="1:55">
      <c r="A2" s="56" t="s">
        <v>97</v>
      </c>
    </row>
    <row r="3" spans="1:55">
      <c r="A3" s="56" t="s">
        <v>98</v>
      </c>
    </row>
    <row r="4" spans="1:55" ht="12.75">
      <c r="A4" s="66"/>
      <c r="R4" s="67" t="s">
        <v>19</v>
      </c>
      <c r="S4" s="67" t="s">
        <v>19</v>
      </c>
      <c r="T4" s="67" t="s">
        <v>19</v>
      </c>
      <c r="U4" s="67" t="s">
        <v>19</v>
      </c>
      <c r="V4" s="67" t="s">
        <v>19</v>
      </c>
      <c r="W4" s="67" t="s">
        <v>19</v>
      </c>
      <c r="X4" s="67" t="s">
        <v>19</v>
      </c>
      <c r="Y4" s="67" t="s">
        <v>19</v>
      </c>
      <c r="Z4" s="67" t="s">
        <v>19</v>
      </c>
      <c r="AA4" s="67" t="s">
        <v>19</v>
      </c>
      <c r="AB4" s="67" t="s">
        <v>19</v>
      </c>
      <c r="AC4" s="67" t="s">
        <v>19</v>
      </c>
      <c r="AD4" s="67" t="s">
        <v>19</v>
      </c>
      <c r="AE4" s="67" t="s">
        <v>19</v>
      </c>
      <c r="AF4" s="67"/>
      <c r="AG4" s="67"/>
      <c r="AH4" s="67"/>
      <c r="AI4" s="67" t="s">
        <v>19</v>
      </c>
      <c r="AJ4" s="67" t="s">
        <v>19</v>
      </c>
      <c r="AK4" s="67"/>
      <c r="AL4" s="67"/>
      <c r="AM4" s="67"/>
      <c r="AN4" s="67"/>
      <c r="AO4" s="67" t="s">
        <v>19</v>
      </c>
      <c r="AP4" s="67" t="s">
        <v>19</v>
      </c>
      <c r="AQ4" s="67" t="s">
        <v>19</v>
      </c>
      <c r="AR4" s="67"/>
      <c r="AS4" s="67"/>
      <c r="AT4" s="67" t="s">
        <v>19</v>
      </c>
      <c r="AU4" s="67"/>
      <c r="AV4" s="67" t="s">
        <v>14</v>
      </c>
      <c r="AW4" s="67"/>
      <c r="AX4" s="67"/>
      <c r="AY4" s="67"/>
      <c r="AZ4" s="67"/>
      <c r="BA4" s="67" t="s">
        <v>14</v>
      </c>
      <c r="BB4" s="67"/>
      <c r="BC4" s="67"/>
    </row>
    <row r="5" spans="1:55" ht="15.75">
      <c r="A5" s="60" t="s">
        <v>99</v>
      </c>
      <c r="C5" s="65"/>
      <c r="F5" s="65"/>
      <c r="J5" s="65"/>
      <c r="K5" s="65"/>
      <c r="O5" s="65"/>
      <c r="P5" s="65"/>
      <c r="Q5" s="65"/>
      <c r="T5" s="65"/>
      <c r="X5" s="65"/>
      <c r="Y5" s="65"/>
      <c r="AC5" s="65"/>
      <c r="AD5" s="65"/>
      <c r="AI5" s="65"/>
      <c r="AN5" s="65"/>
      <c r="AR5" s="257"/>
      <c r="AS5" s="65"/>
      <c r="AW5" s="257"/>
      <c r="AX5" s="65"/>
      <c r="AY5" s="257"/>
      <c r="AZ5" s="257"/>
      <c r="BB5" s="257"/>
      <c r="BC5" s="65"/>
    </row>
    <row r="6" spans="1:55" s="168" customFormat="1" ht="35.25" customHeight="1" thickBot="1">
      <c r="A6" s="189"/>
      <c r="C6" s="180"/>
      <c r="D6" s="155" t="s">
        <v>20</v>
      </c>
      <c r="E6" s="155" t="s">
        <v>20</v>
      </c>
      <c r="F6" s="155" t="s">
        <v>20</v>
      </c>
      <c r="G6" s="155" t="s">
        <v>20</v>
      </c>
      <c r="H6" s="155" t="s">
        <v>20</v>
      </c>
      <c r="I6" s="155" t="s">
        <v>20</v>
      </c>
      <c r="J6" s="155" t="s">
        <v>20</v>
      </c>
      <c r="K6" s="155" t="s">
        <v>20</v>
      </c>
      <c r="L6" s="155" t="s">
        <v>20</v>
      </c>
      <c r="M6" s="155" t="s">
        <v>20</v>
      </c>
      <c r="N6" s="155" t="s">
        <v>20</v>
      </c>
      <c r="O6" s="180"/>
      <c r="P6" s="180"/>
      <c r="Q6" s="180"/>
      <c r="R6" s="155" t="s">
        <v>21</v>
      </c>
      <c r="S6" s="155" t="s">
        <v>21</v>
      </c>
      <c r="T6" s="155" t="s">
        <v>21</v>
      </c>
      <c r="U6" s="155" t="s">
        <v>21</v>
      </c>
      <c r="V6" s="155" t="s">
        <v>21</v>
      </c>
      <c r="W6" s="155" t="s">
        <v>21</v>
      </c>
      <c r="X6" s="155" t="s">
        <v>21</v>
      </c>
      <c r="Y6" s="155" t="s">
        <v>21</v>
      </c>
      <c r="Z6" s="155" t="s">
        <v>21</v>
      </c>
      <c r="AA6" s="155" t="s">
        <v>21</v>
      </c>
      <c r="AB6" s="155" t="s">
        <v>21</v>
      </c>
      <c r="AC6" s="180"/>
      <c r="AD6" s="155"/>
      <c r="AE6" s="155" t="s">
        <v>19</v>
      </c>
      <c r="AF6" s="155"/>
      <c r="AG6" s="155"/>
      <c r="AH6" s="155"/>
      <c r="AI6" s="155"/>
      <c r="AJ6" s="155" t="s">
        <v>19</v>
      </c>
      <c r="AK6" s="155" t="s">
        <v>19</v>
      </c>
      <c r="AL6" s="155" t="s">
        <v>19</v>
      </c>
      <c r="AM6" s="155"/>
      <c r="AN6" s="155" t="s">
        <v>19</v>
      </c>
      <c r="AO6" s="155" t="s">
        <v>19</v>
      </c>
      <c r="AP6" s="155" t="s">
        <v>19</v>
      </c>
      <c r="AQ6" s="155" t="s">
        <v>19</v>
      </c>
      <c r="AR6" s="258"/>
      <c r="AS6" s="155" t="s">
        <v>19</v>
      </c>
      <c r="AT6" s="155" t="s">
        <v>19</v>
      </c>
      <c r="AU6" s="155"/>
      <c r="AV6" s="155"/>
      <c r="AW6" s="258"/>
      <c r="AX6" s="155"/>
      <c r="AY6" s="258"/>
      <c r="AZ6" s="258"/>
      <c r="BA6" s="155"/>
      <c r="BB6" s="258"/>
      <c r="BC6" s="155"/>
    </row>
    <row r="7" spans="1:55" s="190" customFormat="1" ht="26.25" customHeight="1" thickBot="1">
      <c r="C7" s="191"/>
      <c r="D7" s="160" t="s">
        <v>309</v>
      </c>
      <c r="E7" s="160" t="s">
        <v>310</v>
      </c>
      <c r="F7" s="159" t="s">
        <v>100</v>
      </c>
      <c r="G7" s="160" t="s">
        <v>311</v>
      </c>
      <c r="H7" s="160" t="s">
        <v>312</v>
      </c>
      <c r="I7" s="160" t="s">
        <v>313</v>
      </c>
      <c r="J7" s="160" t="s">
        <v>314</v>
      </c>
      <c r="K7" s="159" t="s">
        <v>101</v>
      </c>
      <c r="L7" s="160" t="s">
        <v>315</v>
      </c>
      <c r="M7" s="160" t="s">
        <v>316</v>
      </c>
      <c r="N7" s="160" t="s">
        <v>317</v>
      </c>
      <c r="Q7" s="191"/>
      <c r="R7" s="160" t="s">
        <v>309</v>
      </c>
      <c r="S7" s="160" t="s">
        <v>310</v>
      </c>
      <c r="T7" s="159" t="s">
        <v>100</v>
      </c>
      <c r="U7" s="160" t="s">
        <v>311</v>
      </c>
      <c r="V7" s="160" t="s">
        <v>312</v>
      </c>
      <c r="W7" s="160" t="s">
        <v>313</v>
      </c>
      <c r="X7" s="160" t="s">
        <v>314</v>
      </c>
      <c r="Y7" s="159" t="s">
        <v>101</v>
      </c>
      <c r="Z7" s="160" t="s">
        <v>315</v>
      </c>
      <c r="AA7" s="160" t="s">
        <v>316</v>
      </c>
      <c r="AB7" s="160" t="s">
        <v>317</v>
      </c>
      <c r="AC7" s="160" t="s">
        <v>318</v>
      </c>
      <c r="AD7" s="159" t="s">
        <v>102</v>
      </c>
      <c r="AE7" s="160" t="s">
        <v>324</v>
      </c>
      <c r="AF7" s="160" t="s">
        <v>325</v>
      </c>
      <c r="AG7" s="160" t="s">
        <v>326</v>
      </c>
      <c r="AH7" s="160" t="s">
        <v>336</v>
      </c>
      <c r="AI7" s="159" t="s">
        <v>103</v>
      </c>
      <c r="AJ7" s="160" t="s">
        <v>321</v>
      </c>
      <c r="AK7" s="160" t="s">
        <v>322</v>
      </c>
      <c r="AL7" s="160" t="s">
        <v>323</v>
      </c>
      <c r="AM7" s="160" t="s">
        <v>337</v>
      </c>
      <c r="AN7" s="159" t="s">
        <v>104</v>
      </c>
      <c r="AO7" s="160" t="s">
        <v>319</v>
      </c>
      <c r="AP7" s="160" t="s">
        <v>320</v>
      </c>
      <c r="AQ7" s="160" t="s">
        <v>328</v>
      </c>
      <c r="AR7" s="160" t="s">
        <v>338</v>
      </c>
      <c r="AS7" s="159" t="s">
        <v>332</v>
      </c>
      <c r="AT7" s="160" t="s">
        <v>340</v>
      </c>
      <c r="AU7" s="160" t="s">
        <v>359</v>
      </c>
      <c r="AV7" s="160" t="s">
        <v>349</v>
      </c>
      <c r="AW7" s="160" t="s">
        <v>367</v>
      </c>
      <c r="AX7" s="159" t="s">
        <v>368</v>
      </c>
      <c r="AY7" s="160" t="s">
        <v>384</v>
      </c>
      <c r="AZ7" s="160" t="s">
        <v>391</v>
      </c>
      <c r="BA7" s="160" t="s">
        <v>392</v>
      </c>
      <c r="BB7" s="160" t="s">
        <v>393</v>
      </c>
      <c r="BC7" s="159" t="s">
        <v>394</v>
      </c>
    </row>
    <row r="8" spans="1:55" s="168" customFormat="1">
      <c r="C8" s="192"/>
      <c r="D8" s="193"/>
      <c r="E8" s="193"/>
      <c r="F8" s="196"/>
      <c r="G8" s="193"/>
      <c r="H8" s="193"/>
      <c r="I8" s="193"/>
      <c r="K8" s="196"/>
      <c r="L8" s="193"/>
      <c r="M8" s="193"/>
      <c r="N8" s="193"/>
      <c r="Q8" s="192"/>
      <c r="R8" s="193"/>
      <c r="S8" s="193"/>
      <c r="T8" s="196"/>
      <c r="U8" s="193"/>
      <c r="V8" s="193"/>
      <c r="W8" s="193"/>
      <c r="Y8" s="196"/>
      <c r="Z8" s="193"/>
      <c r="AA8" s="193"/>
      <c r="AB8" s="193"/>
      <c r="AD8" s="196"/>
      <c r="AE8" s="193"/>
      <c r="AF8" s="193"/>
      <c r="AG8" s="193"/>
      <c r="AH8" s="193"/>
      <c r="AI8" s="196"/>
      <c r="AJ8" s="193"/>
      <c r="AK8" s="193"/>
      <c r="AL8" s="193"/>
      <c r="AM8" s="193"/>
      <c r="AN8" s="196"/>
      <c r="AO8" s="193"/>
      <c r="AP8" s="193"/>
      <c r="AQ8" s="193"/>
      <c r="AR8" s="193"/>
      <c r="AS8" s="196"/>
      <c r="AT8" s="193"/>
      <c r="AU8" s="193"/>
      <c r="AV8" s="193"/>
      <c r="AW8" s="193"/>
      <c r="AX8" s="196"/>
      <c r="AY8" s="193"/>
      <c r="AZ8" s="193"/>
      <c r="BA8" s="193"/>
      <c r="BB8" s="193"/>
      <c r="BC8" s="196"/>
    </row>
    <row r="9" spans="1:55" s="168" customFormat="1">
      <c r="A9" s="168" t="s">
        <v>105</v>
      </c>
      <c r="C9" s="168" t="s">
        <v>45</v>
      </c>
      <c r="D9" s="169">
        <v>338393</v>
      </c>
      <c r="E9" s="169">
        <v>386289</v>
      </c>
      <c r="F9" s="197">
        <v>1152324</v>
      </c>
      <c r="G9" s="169">
        <v>393167</v>
      </c>
      <c r="H9" s="169">
        <v>410382</v>
      </c>
      <c r="I9" s="169">
        <v>383030</v>
      </c>
      <c r="J9" s="169">
        <v>399643</v>
      </c>
      <c r="K9" s="197">
        <v>1586222</v>
      </c>
      <c r="L9" s="169">
        <v>403765</v>
      </c>
      <c r="M9" s="169">
        <v>390160</v>
      </c>
      <c r="N9" s="169">
        <v>372917</v>
      </c>
      <c r="Q9" s="168" t="s">
        <v>45</v>
      </c>
      <c r="R9" s="169">
        <v>338393</v>
      </c>
      <c r="S9" s="169">
        <v>379856</v>
      </c>
      <c r="T9" s="197">
        <v>1145891</v>
      </c>
      <c r="U9" s="169">
        <v>393167</v>
      </c>
      <c r="V9" s="169">
        <v>410382</v>
      </c>
      <c r="W9" s="169">
        <v>383030</v>
      </c>
      <c r="X9" s="169">
        <v>399643</v>
      </c>
      <c r="Y9" s="197">
        <v>1586222</v>
      </c>
      <c r="Z9" s="169">
        <v>404357</v>
      </c>
      <c r="AA9" s="169">
        <v>390849</v>
      </c>
      <c r="AB9" s="169">
        <v>373545</v>
      </c>
      <c r="AC9" s="169">
        <v>393586</v>
      </c>
      <c r="AD9" s="197">
        <v>1562337</v>
      </c>
      <c r="AE9" s="169">
        <v>365451</v>
      </c>
      <c r="AF9" s="169">
        <v>307722</v>
      </c>
      <c r="AG9" s="169">
        <v>305280</v>
      </c>
      <c r="AH9" s="169">
        <v>314109</v>
      </c>
      <c r="AI9" s="197">
        <v>1292562</v>
      </c>
      <c r="AJ9" s="169">
        <v>300056</v>
      </c>
      <c r="AK9" s="169">
        <v>293009</v>
      </c>
      <c r="AL9" s="169">
        <v>279229</v>
      </c>
      <c r="AM9" s="169">
        <v>294312</v>
      </c>
      <c r="AN9" s="197">
        <v>1166606</v>
      </c>
      <c r="AO9" s="169">
        <v>279398</v>
      </c>
      <c r="AP9" s="169">
        <v>266770</v>
      </c>
      <c r="AQ9" s="169">
        <v>264038</v>
      </c>
      <c r="AR9" s="169">
        <v>266951</v>
      </c>
      <c r="AS9" s="197">
        <v>1077157</v>
      </c>
      <c r="AT9" s="169">
        <v>273620</v>
      </c>
      <c r="AU9" s="169">
        <v>272938</v>
      </c>
      <c r="AV9" s="169">
        <v>253125</v>
      </c>
      <c r="AW9" s="169">
        <v>264441.23857027898</v>
      </c>
      <c r="AX9" s="197">
        <f>SUM(AT9:AW9)</f>
        <v>1064124.238570279</v>
      </c>
      <c r="AY9" s="169">
        <v>258811</v>
      </c>
      <c r="AZ9" s="169">
        <v>245653</v>
      </c>
      <c r="BA9" s="169">
        <v>269168</v>
      </c>
      <c r="BB9" s="169">
        <v>0</v>
      </c>
      <c r="BC9" s="197">
        <f>SUM(AY9:BB9)</f>
        <v>773632</v>
      </c>
    </row>
    <row r="10" spans="1:55" s="168" customFormat="1">
      <c r="A10" s="170" t="s">
        <v>106</v>
      </c>
      <c r="D10" s="171">
        <v>255116</v>
      </c>
      <c r="E10" s="171">
        <v>289901</v>
      </c>
      <c r="F10" s="198">
        <v>829143</v>
      </c>
      <c r="G10" s="172">
        <v>293792</v>
      </c>
      <c r="H10" s="172">
        <v>313954</v>
      </c>
      <c r="I10" s="172">
        <v>295936</v>
      </c>
      <c r="J10" s="172">
        <v>306192</v>
      </c>
      <c r="K10" s="198">
        <v>1209874</v>
      </c>
      <c r="L10" s="172">
        <v>306882</v>
      </c>
      <c r="M10" s="172">
        <v>298006</v>
      </c>
      <c r="N10" s="172">
        <v>291222</v>
      </c>
      <c r="R10" s="171">
        <v>255116</v>
      </c>
      <c r="S10" s="171">
        <v>288302</v>
      </c>
      <c r="T10" s="198">
        <v>827544</v>
      </c>
      <c r="U10" s="171">
        <v>294897</v>
      </c>
      <c r="V10" s="171">
        <v>315167</v>
      </c>
      <c r="W10" s="171">
        <v>296685</v>
      </c>
      <c r="X10" s="171">
        <v>306654</v>
      </c>
      <c r="Y10" s="198">
        <v>1213403</v>
      </c>
      <c r="Z10" s="171">
        <v>310601</v>
      </c>
      <c r="AA10" s="171">
        <v>303831</v>
      </c>
      <c r="AB10" s="171">
        <v>295445</v>
      </c>
      <c r="AC10" s="171">
        <v>314858</v>
      </c>
      <c r="AD10" s="198">
        <v>1224735</v>
      </c>
      <c r="AE10" s="171">
        <v>292539</v>
      </c>
      <c r="AF10" s="171">
        <v>241788</v>
      </c>
      <c r="AG10" s="171">
        <v>234222</v>
      </c>
      <c r="AH10" s="171">
        <v>254995</v>
      </c>
      <c r="AI10" s="198">
        <v>1023544</v>
      </c>
      <c r="AJ10" s="171">
        <v>232587</v>
      </c>
      <c r="AK10" s="171">
        <v>209080</v>
      </c>
      <c r="AL10" s="171">
        <v>211731</v>
      </c>
      <c r="AM10" s="171">
        <v>235697</v>
      </c>
      <c r="AN10" s="198">
        <v>889095</v>
      </c>
      <c r="AO10" s="171">
        <v>223504</v>
      </c>
      <c r="AP10" s="171">
        <v>217277</v>
      </c>
      <c r="AQ10" s="171">
        <v>217842</v>
      </c>
      <c r="AR10" s="171">
        <v>218851</v>
      </c>
      <c r="AS10" s="198">
        <v>877474</v>
      </c>
      <c r="AT10" s="171">
        <v>216467</v>
      </c>
      <c r="AU10" s="171">
        <v>212059</v>
      </c>
      <c r="AV10" s="171">
        <v>198450</v>
      </c>
      <c r="AW10" s="171">
        <v>206446.4428320516</v>
      </c>
      <c r="AX10" s="198">
        <f t="shared" ref="AX10:AX14" si="0">SUM(AT10:AW10)</f>
        <v>833422.44283205154</v>
      </c>
      <c r="AY10" s="171">
        <v>201988</v>
      </c>
      <c r="AZ10" s="171">
        <v>187964</v>
      </c>
      <c r="BA10" s="171">
        <v>214907</v>
      </c>
      <c r="BB10" s="171">
        <v>0</v>
      </c>
      <c r="BC10" s="198">
        <f t="shared" ref="BC10:BC14" si="1">SUM(AY10:BB10)</f>
        <v>604859</v>
      </c>
    </row>
    <row r="11" spans="1:55" s="168" customFormat="1">
      <c r="A11" s="170" t="s">
        <v>107</v>
      </c>
      <c r="C11" s="172"/>
      <c r="D11" s="169">
        <v>102048</v>
      </c>
      <c r="E11" s="171">
        <v>48328</v>
      </c>
      <c r="F11" s="197">
        <v>220955</v>
      </c>
      <c r="G11" s="169">
        <v>45595</v>
      </c>
      <c r="H11" s="169">
        <v>46723</v>
      </c>
      <c r="I11" s="169">
        <v>44913</v>
      </c>
      <c r="J11" s="169">
        <v>47420</v>
      </c>
      <c r="K11" s="197">
        <v>184651</v>
      </c>
      <c r="L11" s="169">
        <v>49949</v>
      </c>
      <c r="M11" s="169">
        <v>51564</v>
      </c>
      <c r="N11" s="169">
        <v>50372</v>
      </c>
      <c r="Q11" s="172"/>
      <c r="R11" s="169">
        <v>102048</v>
      </c>
      <c r="S11" s="169">
        <v>48329</v>
      </c>
      <c r="T11" s="197">
        <v>220955</v>
      </c>
      <c r="U11" s="169">
        <v>45519</v>
      </c>
      <c r="V11" s="169">
        <v>46378</v>
      </c>
      <c r="W11" s="169">
        <v>44897</v>
      </c>
      <c r="X11" s="169">
        <v>48114</v>
      </c>
      <c r="Y11" s="197">
        <v>184908</v>
      </c>
      <c r="Z11" s="169">
        <v>49677</v>
      </c>
      <c r="AA11" s="169">
        <v>51162</v>
      </c>
      <c r="AB11" s="169">
        <v>48347</v>
      </c>
      <c r="AC11" s="169">
        <v>49678</v>
      </c>
      <c r="AD11" s="197">
        <v>198864</v>
      </c>
      <c r="AE11" s="169">
        <v>50374</v>
      </c>
      <c r="AF11" s="169">
        <v>47014</v>
      </c>
      <c r="AG11" s="169">
        <v>42837</v>
      </c>
      <c r="AH11" s="169">
        <v>45879</v>
      </c>
      <c r="AI11" s="197">
        <v>186104</v>
      </c>
      <c r="AJ11" s="169">
        <v>41885</v>
      </c>
      <c r="AK11" s="169">
        <v>36390</v>
      </c>
      <c r="AL11" s="169">
        <v>43244</v>
      </c>
      <c r="AM11" s="169">
        <v>48262</v>
      </c>
      <c r="AN11" s="197">
        <v>169781</v>
      </c>
      <c r="AO11" s="169">
        <v>43040</v>
      </c>
      <c r="AP11" s="169">
        <v>50195</v>
      </c>
      <c r="AQ11" s="169">
        <v>44369</v>
      </c>
      <c r="AR11" s="169">
        <v>38920</v>
      </c>
      <c r="AS11" s="197">
        <v>176524</v>
      </c>
      <c r="AT11" s="169">
        <v>44381</v>
      </c>
      <c r="AU11" s="169">
        <v>32026</v>
      </c>
      <c r="AV11" s="169">
        <v>35367</v>
      </c>
      <c r="AW11" s="169">
        <v>38897.890924781503</v>
      </c>
      <c r="AX11" s="197">
        <f t="shared" si="0"/>
        <v>150671.8909247815</v>
      </c>
      <c r="AY11" s="169">
        <v>40854</v>
      </c>
      <c r="AZ11" s="169">
        <v>41778</v>
      </c>
      <c r="BA11" s="169">
        <v>35088</v>
      </c>
      <c r="BB11" s="169">
        <v>0</v>
      </c>
      <c r="BC11" s="197">
        <f t="shared" si="1"/>
        <v>117720</v>
      </c>
    </row>
    <row r="12" spans="1:55" s="168" customFormat="1">
      <c r="A12" s="170" t="s">
        <v>108</v>
      </c>
      <c r="D12" s="171">
        <v>28052</v>
      </c>
      <c r="E12" s="171">
        <v>28112</v>
      </c>
      <c r="F12" s="198">
        <v>98890</v>
      </c>
      <c r="G12" s="172">
        <v>38019</v>
      </c>
      <c r="H12" s="172">
        <v>36368</v>
      </c>
      <c r="I12" s="172">
        <v>35041</v>
      </c>
      <c r="J12" s="172">
        <v>36057</v>
      </c>
      <c r="K12" s="198">
        <v>145485</v>
      </c>
      <c r="L12" s="172">
        <v>28020</v>
      </c>
      <c r="M12" s="172">
        <v>27191</v>
      </c>
      <c r="N12" s="172">
        <v>27114</v>
      </c>
      <c r="R12" s="171">
        <v>28052</v>
      </c>
      <c r="S12" s="171">
        <v>97548</v>
      </c>
      <c r="T12" s="198">
        <v>98890</v>
      </c>
      <c r="U12" s="171">
        <v>36239</v>
      </c>
      <c r="V12" s="171">
        <v>34744</v>
      </c>
      <c r="W12" s="171">
        <v>33410</v>
      </c>
      <c r="X12" s="171">
        <v>33684</v>
      </c>
      <c r="Y12" s="198">
        <v>138077</v>
      </c>
      <c r="Z12" s="171">
        <v>26624</v>
      </c>
      <c r="AA12" s="171">
        <v>24779</v>
      </c>
      <c r="AB12" s="171">
        <v>25079</v>
      </c>
      <c r="AC12" s="171">
        <v>24421</v>
      </c>
      <c r="AD12" s="198">
        <v>100903</v>
      </c>
      <c r="AE12" s="171">
        <v>23185</v>
      </c>
      <c r="AF12" s="171">
        <v>22847</v>
      </c>
      <c r="AG12" s="171">
        <v>22095</v>
      </c>
      <c r="AH12" s="171">
        <v>25826</v>
      </c>
      <c r="AI12" s="198">
        <v>93953</v>
      </c>
      <c r="AJ12" s="171">
        <v>19599</v>
      </c>
      <c r="AK12" s="171">
        <v>19420</v>
      </c>
      <c r="AL12" s="171">
        <v>19094</v>
      </c>
      <c r="AM12" s="171">
        <v>19037</v>
      </c>
      <c r="AN12" s="198">
        <v>77150</v>
      </c>
      <c r="AO12" s="171">
        <v>18212</v>
      </c>
      <c r="AP12" s="171">
        <v>17993</v>
      </c>
      <c r="AQ12" s="171">
        <v>17737</v>
      </c>
      <c r="AR12" s="171">
        <v>17889</v>
      </c>
      <c r="AS12" s="198">
        <v>71831</v>
      </c>
      <c r="AT12" s="171">
        <v>16560</v>
      </c>
      <c r="AU12" s="171">
        <v>14890</v>
      </c>
      <c r="AV12" s="171">
        <v>14398</v>
      </c>
      <c r="AW12" s="171">
        <v>14686.9252937529</v>
      </c>
      <c r="AX12" s="198">
        <f t="shared" si="0"/>
        <v>60534.925293752902</v>
      </c>
      <c r="AY12" s="171">
        <v>13507</v>
      </c>
      <c r="AZ12" s="171">
        <v>14983</v>
      </c>
      <c r="BA12" s="171">
        <v>13039</v>
      </c>
      <c r="BB12" s="171">
        <v>0</v>
      </c>
      <c r="BC12" s="198">
        <f t="shared" si="1"/>
        <v>41529</v>
      </c>
    </row>
    <row r="13" spans="1:55" s="168" customFormat="1">
      <c r="A13" s="170" t="s">
        <v>109</v>
      </c>
      <c r="D13" s="171">
        <v>0</v>
      </c>
      <c r="E13" s="171">
        <v>69437</v>
      </c>
      <c r="F13" s="197">
        <v>69437</v>
      </c>
      <c r="G13" s="169">
        <v>0</v>
      </c>
      <c r="H13" s="169">
        <v>0</v>
      </c>
      <c r="I13" s="169">
        <v>0</v>
      </c>
      <c r="J13" s="169">
        <v>48127</v>
      </c>
      <c r="K13" s="197">
        <v>48127.063679999999</v>
      </c>
      <c r="L13" s="169">
        <v>0</v>
      </c>
      <c r="M13" s="169">
        <v>0</v>
      </c>
      <c r="N13" s="169">
        <v>99682</v>
      </c>
      <c r="R13" s="171">
        <v>0</v>
      </c>
      <c r="S13" s="171">
        <v>0</v>
      </c>
      <c r="T13" s="197">
        <v>69437</v>
      </c>
      <c r="U13" s="171">
        <v>0</v>
      </c>
      <c r="V13" s="171">
        <v>0</v>
      </c>
      <c r="W13" s="171">
        <v>0</v>
      </c>
      <c r="X13" s="171">
        <v>48127</v>
      </c>
      <c r="Y13" s="197">
        <v>48127</v>
      </c>
      <c r="Z13" s="171">
        <v>0</v>
      </c>
      <c r="AA13" s="171">
        <v>0</v>
      </c>
      <c r="AB13" s="171">
        <v>97158</v>
      </c>
      <c r="AC13" s="171">
        <v>252399</v>
      </c>
      <c r="AD13" s="197">
        <v>349557</v>
      </c>
      <c r="AE13" s="171">
        <v>0</v>
      </c>
      <c r="AF13" s="171">
        <v>0</v>
      </c>
      <c r="AG13" s="171">
        <v>0</v>
      </c>
      <c r="AH13" s="171">
        <v>0</v>
      </c>
      <c r="AI13" s="197">
        <v>0</v>
      </c>
      <c r="AJ13" s="171">
        <v>0</v>
      </c>
      <c r="AK13" s="171">
        <v>0</v>
      </c>
      <c r="AL13" s="171">
        <v>0</v>
      </c>
      <c r="AM13" s="171">
        <v>0</v>
      </c>
      <c r="AN13" s="197">
        <v>0</v>
      </c>
      <c r="AO13" s="171">
        <v>0</v>
      </c>
      <c r="AP13" s="171">
        <v>0</v>
      </c>
      <c r="AQ13" s="171">
        <v>29565</v>
      </c>
      <c r="AR13" s="171">
        <v>141617</v>
      </c>
      <c r="AS13" s="197">
        <v>171182</v>
      </c>
      <c r="AT13" s="171">
        <v>0</v>
      </c>
      <c r="AU13" s="171">
        <v>0</v>
      </c>
      <c r="AV13" s="171">
        <v>0</v>
      </c>
      <c r="AW13" s="171">
        <v>0</v>
      </c>
      <c r="AX13" s="197">
        <f t="shared" si="0"/>
        <v>0</v>
      </c>
      <c r="AY13" s="171">
        <v>0</v>
      </c>
      <c r="AZ13" s="171">
        <v>0</v>
      </c>
      <c r="BA13" s="171">
        <v>343</v>
      </c>
      <c r="BB13" s="171">
        <v>0</v>
      </c>
      <c r="BC13" s="197">
        <f t="shared" si="1"/>
        <v>343</v>
      </c>
    </row>
    <row r="14" spans="1:55" s="168" customFormat="1" ht="17.25" thickBot="1">
      <c r="A14" s="170" t="s">
        <v>110</v>
      </c>
      <c r="C14" s="173"/>
      <c r="D14" s="174">
        <v>26892</v>
      </c>
      <c r="E14" s="174">
        <v>1698</v>
      </c>
      <c r="F14" s="199">
        <v>33431</v>
      </c>
      <c r="G14" s="175">
        <v>1105</v>
      </c>
      <c r="H14" s="175">
        <v>1402</v>
      </c>
      <c r="I14" s="175">
        <v>759</v>
      </c>
      <c r="J14" s="175">
        <v>1068</v>
      </c>
      <c r="K14" s="199">
        <v>4334</v>
      </c>
      <c r="L14" s="175">
        <v>994</v>
      </c>
      <c r="M14" s="175">
        <v>1055</v>
      </c>
      <c r="N14" s="175">
        <v>1405</v>
      </c>
      <c r="Q14" s="173"/>
      <c r="R14" s="174">
        <v>26892</v>
      </c>
      <c r="S14" s="174">
        <v>1698</v>
      </c>
      <c r="T14" s="199">
        <v>33431</v>
      </c>
      <c r="U14" s="174">
        <v>1181</v>
      </c>
      <c r="V14" s="174">
        <v>6783</v>
      </c>
      <c r="W14" s="174">
        <v>775</v>
      </c>
      <c r="X14" s="174">
        <v>3664</v>
      </c>
      <c r="Y14" s="199">
        <v>12403</v>
      </c>
      <c r="Z14" s="174">
        <v>998</v>
      </c>
      <c r="AA14" s="174">
        <v>5331</v>
      </c>
      <c r="AB14" s="174">
        <v>1430</v>
      </c>
      <c r="AC14" s="174">
        <v>1742</v>
      </c>
      <c r="AD14" s="199">
        <v>9501</v>
      </c>
      <c r="AE14" s="174">
        <v>1551</v>
      </c>
      <c r="AF14" s="174">
        <v>1146</v>
      </c>
      <c r="AG14" s="174">
        <v>1360</v>
      </c>
      <c r="AH14" s="174">
        <v>1324</v>
      </c>
      <c r="AI14" s="199">
        <v>5381</v>
      </c>
      <c r="AJ14" s="174">
        <v>1707</v>
      </c>
      <c r="AK14" s="174">
        <v>2748</v>
      </c>
      <c r="AL14" s="174">
        <v>2744</v>
      </c>
      <c r="AM14" s="174">
        <v>1992</v>
      </c>
      <c r="AN14" s="199">
        <v>9191</v>
      </c>
      <c r="AO14" s="174">
        <v>1987</v>
      </c>
      <c r="AP14" s="174">
        <v>2186</v>
      </c>
      <c r="AQ14" s="174">
        <v>2016</v>
      </c>
      <c r="AR14" s="174">
        <v>2734</v>
      </c>
      <c r="AS14" s="199">
        <v>8923</v>
      </c>
      <c r="AT14" s="174">
        <v>3112</v>
      </c>
      <c r="AU14" s="174">
        <v>2739</v>
      </c>
      <c r="AV14" s="174">
        <v>2845</v>
      </c>
      <c r="AW14" s="174">
        <v>2748.4225300000003</v>
      </c>
      <c r="AX14" s="199">
        <f t="shared" si="0"/>
        <v>11444.42253</v>
      </c>
      <c r="AY14" s="174">
        <v>2391</v>
      </c>
      <c r="AZ14" s="174">
        <v>3282</v>
      </c>
      <c r="BA14" s="174">
        <v>2598</v>
      </c>
      <c r="BB14" s="174">
        <v>0</v>
      </c>
      <c r="BC14" s="199">
        <f t="shared" si="1"/>
        <v>8271</v>
      </c>
    </row>
    <row r="15" spans="1:55" s="168" customFormat="1">
      <c r="A15" s="176" t="s">
        <v>111</v>
      </c>
      <c r="B15" s="177"/>
      <c r="C15" s="178"/>
      <c r="D15" s="179">
        <v>-73715</v>
      </c>
      <c r="E15" s="179">
        <v>-51187</v>
      </c>
      <c r="F15" s="200">
        <v>-99532</v>
      </c>
      <c r="G15" s="179">
        <v>14656</v>
      </c>
      <c r="H15" s="179">
        <v>11935</v>
      </c>
      <c r="I15" s="179">
        <v>6381</v>
      </c>
      <c r="J15" s="179">
        <v>-39221</v>
      </c>
      <c r="K15" s="200">
        <v>-6249.0636799999993</v>
      </c>
      <c r="L15" s="179">
        <v>17920</v>
      </c>
      <c r="M15" s="179">
        <v>12344</v>
      </c>
      <c r="N15" s="179">
        <v>-96878</v>
      </c>
      <c r="O15" s="177"/>
      <c r="P15" s="177"/>
      <c r="Q15" s="178"/>
      <c r="R15" s="179">
        <f>R9-SUM(R10:R14)</f>
        <v>-73715</v>
      </c>
      <c r="S15" s="179">
        <f>S9-SUM(S10:S14)</f>
        <v>-56021</v>
      </c>
      <c r="T15" s="200">
        <v>-104366</v>
      </c>
      <c r="U15" s="179">
        <v>15331</v>
      </c>
      <c r="V15" s="179">
        <v>7310</v>
      </c>
      <c r="W15" s="179">
        <v>7263</v>
      </c>
      <c r="X15" s="179">
        <v>-40600</v>
      </c>
      <c r="Y15" s="200">
        <v>-10696</v>
      </c>
      <c r="Z15" s="179">
        <v>16457</v>
      </c>
      <c r="AA15" s="179">
        <v>5746</v>
      </c>
      <c r="AB15" s="179">
        <v>-93914</v>
      </c>
      <c r="AC15" s="179">
        <v>-249512</v>
      </c>
      <c r="AD15" s="200">
        <v>-321223</v>
      </c>
      <c r="AE15" s="179">
        <v>-2198</v>
      </c>
      <c r="AF15" s="179">
        <v>-5073</v>
      </c>
      <c r="AG15" s="179">
        <v>4766</v>
      </c>
      <c r="AH15" s="179">
        <v>-13915</v>
      </c>
      <c r="AI15" s="200">
        <v>-16420</v>
      </c>
      <c r="AJ15" s="179">
        <v>4278</v>
      </c>
      <c r="AK15" s="179">
        <v>25371</v>
      </c>
      <c r="AL15" s="179">
        <v>2416</v>
      </c>
      <c r="AM15" s="179">
        <v>-10676</v>
      </c>
      <c r="AN15" s="200">
        <v>21389</v>
      </c>
      <c r="AO15" s="179">
        <v>-7345</v>
      </c>
      <c r="AP15" s="179">
        <v>-20881</v>
      </c>
      <c r="AQ15" s="179">
        <v>-47491</v>
      </c>
      <c r="AR15" s="179">
        <v>-153060</v>
      </c>
      <c r="AS15" s="200">
        <v>-228777</v>
      </c>
      <c r="AT15" s="179">
        <f t="shared" ref="AT15:AV15" si="2">AT9-SUM(AT10:AT14)</f>
        <v>-6900</v>
      </c>
      <c r="AU15" s="179">
        <f t="shared" si="2"/>
        <v>11224</v>
      </c>
      <c r="AV15" s="179">
        <f t="shared" si="2"/>
        <v>2065</v>
      </c>
      <c r="AW15" s="179">
        <f t="shared" ref="AW15:AX15" si="3">AW9-SUM(AW10:AW14)</f>
        <v>1661.5569896929665</v>
      </c>
      <c r="AX15" s="200">
        <f t="shared" si="3"/>
        <v>8050.55698969285</v>
      </c>
      <c r="AY15" s="179">
        <f t="shared" ref="AY15:BD15" si="4">AY9-SUM(AY10:AY14)</f>
        <v>71</v>
      </c>
      <c r="AZ15" s="179">
        <f t="shared" si="4"/>
        <v>-2354</v>
      </c>
      <c r="BA15" s="179">
        <f t="shared" si="4"/>
        <v>3193</v>
      </c>
      <c r="BB15" s="179">
        <f t="shared" si="4"/>
        <v>0</v>
      </c>
      <c r="BC15" s="200">
        <f t="shared" si="4"/>
        <v>910</v>
      </c>
    </row>
    <row r="16" spans="1:55" s="168" customFormat="1">
      <c r="A16" s="176" t="s">
        <v>112</v>
      </c>
      <c r="D16" s="180"/>
      <c r="E16" s="180"/>
      <c r="F16" s="196"/>
      <c r="G16" s="180"/>
      <c r="H16" s="180"/>
      <c r="I16" s="180"/>
      <c r="J16" s="180"/>
      <c r="K16" s="196"/>
      <c r="L16" s="180"/>
      <c r="M16" s="180"/>
      <c r="N16" s="169"/>
      <c r="R16" s="180"/>
      <c r="S16" s="180"/>
      <c r="T16" s="196"/>
      <c r="U16" s="180"/>
      <c r="V16" s="180"/>
      <c r="W16" s="180"/>
      <c r="X16" s="180">
        <v>0</v>
      </c>
      <c r="Y16" s="196"/>
      <c r="Z16" s="180"/>
      <c r="AA16" s="180"/>
      <c r="AB16" s="180"/>
      <c r="AC16" s="180">
        <v>0</v>
      </c>
      <c r="AD16" s="196"/>
      <c r="AE16" s="180"/>
      <c r="AF16" s="180"/>
      <c r="AG16" s="180"/>
      <c r="AH16" s="180"/>
      <c r="AI16" s="196"/>
      <c r="AJ16" s="180"/>
      <c r="AK16" s="180"/>
      <c r="AL16" s="180"/>
      <c r="AM16" s="180"/>
      <c r="AN16" s="196"/>
      <c r="AO16" s="180"/>
      <c r="AP16" s="180"/>
      <c r="AQ16" s="180"/>
      <c r="AR16" s="180"/>
      <c r="AS16" s="196"/>
      <c r="AT16" s="180"/>
      <c r="AU16" s="180"/>
      <c r="AV16" s="180"/>
      <c r="AW16" s="180"/>
      <c r="AX16" s="196"/>
      <c r="AY16" s="180"/>
      <c r="AZ16" s="180"/>
      <c r="BA16" s="180"/>
      <c r="BB16" s="180"/>
      <c r="BC16" s="196"/>
    </row>
    <row r="17" spans="1:56" s="168" customFormat="1">
      <c r="A17" s="170" t="s">
        <v>113</v>
      </c>
      <c r="C17" s="172"/>
      <c r="D17" s="169">
        <v>37652</v>
      </c>
      <c r="E17" s="171">
        <v>36749</v>
      </c>
      <c r="F17" s="201">
        <v>128489</v>
      </c>
      <c r="G17" s="171">
        <v>38017</v>
      </c>
      <c r="H17" s="171">
        <v>38527</v>
      </c>
      <c r="I17" s="171">
        <v>38339</v>
      </c>
      <c r="J17" s="171">
        <v>38212</v>
      </c>
      <c r="K17" s="201">
        <v>153095</v>
      </c>
      <c r="L17" s="171">
        <v>38899</v>
      </c>
      <c r="M17" s="171">
        <v>39132</v>
      </c>
      <c r="N17" s="169">
        <v>39747</v>
      </c>
      <c r="Q17" s="172"/>
      <c r="R17" s="169">
        <v>38201</v>
      </c>
      <c r="S17" s="169">
        <v>37388</v>
      </c>
      <c r="T17" s="201">
        <v>129676</v>
      </c>
      <c r="U17" s="169">
        <v>38676</v>
      </c>
      <c r="V17" s="169">
        <v>39229</v>
      </c>
      <c r="W17" s="169">
        <v>39087</v>
      </c>
      <c r="X17" s="169">
        <v>38999</v>
      </c>
      <c r="Y17" s="201">
        <v>155991</v>
      </c>
      <c r="Z17" s="169">
        <v>39701</v>
      </c>
      <c r="AA17" s="169">
        <v>39959</v>
      </c>
      <c r="AB17" s="169">
        <v>40573</v>
      </c>
      <c r="AC17" s="169">
        <v>43216</v>
      </c>
      <c r="AD17" s="201">
        <v>163449</v>
      </c>
      <c r="AE17" s="169">
        <v>41588</v>
      </c>
      <c r="AF17" s="169">
        <v>44440</v>
      </c>
      <c r="AG17" s="169">
        <v>43612</v>
      </c>
      <c r="AH17" s="169">
        <v>44238</v>
      </c>
      <c r="AI17" s="201">
        <v>173878</v>
      </c>
      <c r="AJ17" s="169">
        <v>43131</v>
      </c>
      <c r="AK17" s="169">
        <v>42867</v>
      </c>
      <c r="AL17" s="169">
        <v>41757</v>
      </c>
      <c r="AM17" s="169">
        <v>40293</v>
      </c>
      <c r="AN17" s="201">
        <v>168048</v>
      </c>
      <c r="AO17" s="169">
        <v>39760</v>
      </c>
      <c r="AP17" s="169">
        <v>42271</v>
      </c>
      <c r="AQ17" s="169">
        <v>40897</v>
      </c>
      <c r="AR17" s="169">
        <v>41942</v>
      </c>
      <c r="AS17" s="201">
        <v>164870</v>
      </c>
      <c r="AT17" s="169">
        <v>44180</v>
      </c>
      <c r="AU17" s="169">
        <v>45092</v>
      </c>
      <c r="AV17" s="169">
        <v>24708</v>
      </c>
      <c r="AW17" s="169">
        <v>25675.8147131597</v>
      </c>
      <c r="AX17" s="201">
        <f t="shared" ref="AX17:AX28" si="5">SUM(AT17:AW17)</f>
        <v>139655.81471315969</v>
      </c>
      <c r="AY17" s="169">
        <v>21088</v>
      </c>
      <c r="AZ17" s="169">
        <v>23129</v>
      </c>
      <c r="BA17" s="169">
        <v>23446</v>
      </c>
      <c r="BB17" s="169">
        <v>0</v>
      </c>
      <c r="BC17" s="201">
        <f t="shared" ref="BC17:BC20" si="6">SUM(AY17:BB17)</f>
        <v>67663</v>
      </c>
    </row>
    <row r="18" spans="1:56" s="168" customFormat="1">
      <c r="A18" s="170" t="s">
        <v>114</v>
      </c>
      <c r="D18" s="171">
        <v>35512</v>
      </c>
      <c r="E18" s="171">
        <v>0</v>
      </c>
      <c r="F18" s="198">
        <v>35512</v>
      </c>
      <c r="G18" s="171">
        <v>0</v>
      </c>
      <c r="H18" s="171">
        <v>0</v>
      </c>
      <c r="I18" s="171">
        <v>1067</v>
      </c>
      <c r="J18" s="171">
        <v>0</v>
      </c>
      <c r="K18" s="198">
        <v>1067</v>
      </c>
      <c r="L18" s="171">
        <v>0</v>
      </c>
      <c r="M18" s="171">
        <v>1404</v>
      </c>
      <c r="N18" s="169" t="s">
        <v>64</v>
      </c>
      <c r="R18" s="171">
        <v>35512</v>
      </c>
      <c r="S18" s="171">
        <v>0</v>
      </c>
      <c r="T18" s="198">
        <v>35512</v>
      </c>
      <c r="U18" s="171">
        <v>0</v>
      </c>
      <c r="V18" s="171">
        <v>0</v>
      </c>
      <c r="W18" s="171">
        <v>1067</v>
      </c>
      <c r="X18" s="171">
        <v>0</v>
      </c>
      <c r="Y18" s="198">
        <v>1067</v>
      </c>
      <c r="Z18" s="171">
        <v>0</v>
      </c>
      <c r="AA18" s="171">
        <v>1404</v>
      </c>
      <c r="AB18" s="171">
        <v>0</v>
      </c>
      <c r="AC18" s="171">
        <v>0</v>
      </c>
      <c r="AD18" s="198">
        <v>1404</v>
      </c>
      <c r="AE18" s="171">
        <v>0</v>
      </c>
      <c r="AF18" s="171">
        <v>0</v>
      </c>
      <c r="AG18" s="171">
        <v>0</v>
      </c>
      <c r="AH18" s="171">
        <v>9589</v>
      </c>
      <c r="AI18" s="198">
        <v>9589</v>
      </c>
      <c r="AJ18" s="171">
        <v>0</v>
      </c>
      <c r="AK18" s="171">
        <v>0</v>
      </c>
      <c r="AL18" s="171">
        <v>-28070</v>
      </c>
      <c r="AM18" s="171">
        <v>11381</v>
      </c>
      <c r="AN18" s="198">
        <v>-16689</v>
      </c>
      <c r="AO18" s="171">
        <v>884</v>
      </c>
      <c r="AP18" s="171">
        <v>8117</v>
      </c>
      <c r="AQ18" s="171">
        <v>-4696</v>
      </c>
      <c r="AR18" s="171">
        <v>217</v>
      </c>
      <c r="AS18" s="198">
        <v>4522</v>
      </c>
      <c r="AT18" s="171">
        <v>-8773</v>
      </c>
      <c r="AU18" s="171">
        <v>-6785</v>
      </c>
      <c r="AV18" s="171">
        <v>-571</v>
      </c>
      <c r="AW18" s="171">
        <v>0</v>
      </c>
      <c r="AX18" s="198">
        <f t="shared" si="5"/>
        <v>-16129</v>
      </c>
      <c r="AY18" s="171">
        <v>0</v>
      </c>
      <c r="AZ18" s="171">
        <v>0</v>
      </c>
      <c r="BA18" s="171">
        <v>256</v>
      </c>
      <c r="BB18" s="171">
        <v>0</v>
      </c>
      <c r="BC18" s="198">
        <f t="shared" si="6"/>
        <v>256</v>
      </c>
    </row>
    <row r="19" spans="1:56" s="168" customFormat="1">
      <c r="A19" s="170" t="s">
        <v>115</v>
      </c>
      <c r="D19" s="171">
        <v>563</v>
      </c>
      <c r="E19" s="171">
        <v>-665</v>
      </c>
      <c r="F19" s="201">
        <v>2295</v>
      </c>
      <c r="G19" s="171">
        <v>-64</v>
      </c>
      <c r="H19" s="171">
        <v>-2325</v>
      </c>
      <c r="I19" s="171">
        <v>-2571</v>
      </c>
      <c r="J19" s="171">
        <v>1689</v>
      </c>
      <c r="K19" s="201">
        <v>-3271.0476689621687</v>
      </c>
      <c r="L19" s="171">
        <v>2531</v>
      </c>
      <c r="M19" s="171">
        <v>-1493</v>
      </c>
      <c r="N19" s="169">
        <v>-10</v>
      </c>
      <c r="R19" s="171">
        <v>562</v>
      </c>
      <c r="S19" s="171">
        <v>-665</v>
      </c>
      <c r="T19" s="201">
        <v>2295</v>
      </c>
      <c r="U19" s="171">
        <v>229</v>
      </c>
      <c r="V19" s="171">
        <v>-2122</v>
      </c>
      <c r="W19" s="171">
        <v>-2283</v>
      </c>
      <c r="X19" s="171">
        <v>905</v>
      </c>
      <c r="Y19" s="201">
        <v>-3271</v>
      </c>
      <c r="Z19" s="171">
        <v>2715</v>
      </c>
      <c r="AA19" s="171">
        <v>-1311</v>
      </c>
      <c r="AB19" s="171">
        <v>165</v>
      </c>
      <c r="AC19" s="171">
        <v>-600</v>
      </c>
      <c r="AD19" s="201">
        <v>969</v>
      </c>
      <c r="AE19" s="171">
        <v>1082</v>
      </c>
      <c r="AF19" s="171">
        <v>-899</v>
      </c>
      <c r="AG19" s="171">
        <v>-434</v>
      </c>
      <c r="AH19" s="171">
        <v>98</v>
      </c>
      <c r="AI19" s="201">
        <v>-153</v>
      </c>
      <c r="AJ19" s="171">
        <v>213</v>
      </c>
      <c r="AK19" s="171">
        <v>-787</v>
      </c>
      <c r="AL19" s="171">
        <v>136</v>
      </c>
      <c r="AM19" s="171">
        <v>801</v>
      </c>
      <c r="AN19" s="201">
        <v>363</v>
      </c>
      <c r="AO19" s="171">
        <v>307</v>
      </c>
      <c r="AP19" s="171">
        <v>-741</v>
      </c>
      <c r="AQ19" s="171">
        <v>781</v>
      </c>
      <c r="AR19" s="171">
        <v>-1304</v>
      </c>
      <c r="AS19" s="201">
        <v>-957</v>
      </c>
      <c r="AT19" s="171">
        <v>748</v>
      </c>
      <c r="AU19" s="171">
        <v>1500</v>
      </c>
      <c r="AV19" s="171">
        <v>298</v>
      </c>
      <c r="AW19" s="171">
        <v>-1573.4070051732001</v>
      </c>
      <c r="AX19" s="201">
        <f t="shared" si="5"/>
        <v>972.5929948267999</v>
      </c>
      <c r="AY19" s="171">
        <v>1881</v>
      </c>
      <c r="AZ19" s="171">
        <v>-204</v>
      </c>
      <c r="BA19" s="171">
        <v>106</v>
      </c>
      <c r="BB19" s="171">
        <v>0</v>
      </c>
      <c r="BC19" s="201">
        <f t="shared" si="6"/>
        <v>1783</v>
      </c>
    </row>
    <row r="20" spans="1:56" s="168" customFormat="1" ht="17.25" thickBot="1">
      <c r="A20" s="170" t="s">
        <v>116</v>
      </c>
      <c r="C20" s="173"/>
      <c r="D20" s="174">
        <v>0</v>
      </c>
      <c r="E20" s="174">
        <v>-1297</v>
      </c>
      <c r="F20" s="202">
        <v>-1297</v>
      </c>
      <c r="G20" s="174">
        <v>-3328</v>
      </c>
      <c r="H20" s="174">
        <v>-704</v>
      </c>
      <c r="I20" s="174">
        <v>-781</v>
      </c>
      <c r="J20" s="174">
        <v>1783</v>
      </c>
      <c r="K20" s="202">
        <v>-3030</v>
      </c>
      <c r="L20" s="174">
        <v>1677</v>
      </c>
      <c r="M20" s="174">
        <v>2709</v>
      </c>
      <c r="N20" s="174">
        <v>581</v>
      </c>
      <c r="Q20" s="173"/>
      <c r="R20" s="174">
        <v>0</v>
      </c>
      <c r="S20" s="174">
        <v>-1297</v>
      </c>
      <c r="T20" s="202">
        <v>-1297</v>
      </c>
      <c r="U20" s="174">
        <v>-3621</v>
      </c>
      <c r="V20" s="174">
        <v>-907</v>
      </c>
      <c r="W20" s="174">
        <v>-1069</v>
      </c>
      <c r="X20" s="174">
        <v>2567</v>
      </c>
      <c r="Y20" s="202">
        <v>-3030</v>
      </c>
      <c r="Z20" s="174">
        <v>1493</v>
      </c>
      <c r="AA20" s="174">
        <v>2527</v>
      </c>
      <c r="AB20" s="174">
        <v>406</v>
      </c>
      <c r="AC20" s="174">
        <v>10003</v>
      </c>
      <c r="AD20" s="202">
        <v>14429</v>
      </c>
      <c r="AE20" s="174">
        <v>-34657</v>
      </c>
      <c r="AF20" s="174">
        <v>-584</v>
      </c>
      <c r="AG20" s="174">
        <v>-10414</v>
      </c>
      <c r="AH20" s="174">
        <v>10867</v>
      </c>
      <c r="AI20" s="202">
        <v>-34788</v>
      </c>
      <c r="AJ20" s="174">
        <v>152</v>
      </c>
      <c r="AK20" s="174">
        <v>651</v>
      </c>
      <c r="AL20" s="174">
        <v>366</v>
      </c>
      <c r="AM20" s="174">
        <v>-768</v>
      </c>
      <c r="AN20" s="202">
        <v>401</v>
      </c>
      <c r="AO20" s="174">
        <v>6159</v>
      </c>
      <c r="AP20" s="174">
        <v>7375</v>
      </c>
      <c r="AQ20" s="174">
        <v>-1115</v>
      </c>
      <c r="AR20" s="174">
        <v>1751</v>
      </c>
      <c r="AS20" s="202">
        <v>14170</v>
      </c>
      <c r="AT20" s="174">
        <v>-282</v>
      </c>
      <c r="AU20" s="174">
        <v>-232</v>
      </c>
      <c r="AV20" s="174">
        <v>-1069</v>
      </c>
      <c r="AW20" s="174">
        <v>699.12403569919798</v>
      </c>
      <c r="AX20" s="202">
        <f t="shared" si="5"/>
        <v>-883.87596430080202</v>
      </c>
      <c r="AY20" s="174">
        <v>-451</v>
      </c>
      <c r="AZ20" s="174">
        <v>-423</v>
      </c>
      <c r="BA20" s="174">
        <v>-440</v>
      </c>
      <c r="BB20" s="174">
        <v>0</v>
      </c>
      <c r="BC20" s="202">
        <f t="shared" si="6"/>
        <v>-1314</v>
      </c>
    </row>
    <row r="21" spans="1:56" s="168" customFormat="1">
      <c r="A21" s="176" t="s">
        <v>117</v>
      </c>
      <c r="D21" s="181">
        <v>-147442</v>
      </c>
      <c r="E21" s="181">
        <v>-85974</v>
      </c>
      <c r="F21" s="203">
        <v>-264531</v>
      </c>
      <c r="G21" s="181">
        <v>-19969</v>
      </c>
      <c r="H21" s="181">
        <v>-23563</v>
      </c>
      <c r="I21" s="181">
        <v>-29673</v>
      </c>
      <c r="J21" s="181">
        <v>-80905</v>
      </c>
      <c r="K21" s="203">
        <v>-154110.01601103783</v>
      </c>
      <c r="L21" s="181">
        <v>-25187</v>
      </c>
      <c r="M21" s="181">
        <v>-29408</v>
      </c>
      <c r="N21" s="179">
        <v>-137196</v>
      </c>
      <c r="R21" s="181">
        <f>R15-SUM(R17:R20)</f>
        <v>-147990</v>
      </c>
      <c r="S21" s="181">
        <f>S15-SUM(S17:S20)</f>
        <v>-91447</v>
      </c>
      <c r="T21" s="203">
        <v>-270552</v>
      </c>
      <c r="U21" s="181">
        <v>-19953</v>
      </c>
      <c r="V21" s="181">
        <v>-28890</v>
      </c>
      <c r="W21" s="181">
        <v>-29539</v>
      </c>
      <c r="X21" s="181">
        <v>-83071</v>
      </c>
      <c r="Y21" s="203">
        <v>-161453</v>
      </c>
      <c r="Z21" s="181">
        <v>-27452</v>
      </c>
      <c r="AA21" s="181">
        <v>-36833</v>
      </c>
      <c r="AB21" s="181">
        <v>-135058</v>
      </c>
      <c r="AC21" s="181">
        <v>-302131</v>
      </c>
      <c r="AD21" s="203">
        <v>-501474</v>
      </c>
      <c r="AE21" s="181">
        <v>-10211</v>
      </c>
      <c r="AF21" s="181">
        <v>-48030</v>
      </c>
      <c r="AG21" s="181">
        <v>-27998</v>
      </c>
      <c r="AH21" s="181">
        <v>-78707</v>
      </c>
      <c r="AI21" s="203">
        <v>-164946</v>
      </c>
      <c r="AJ21" s="181">
        <v>-39218</v>
      </c>
      <c r="AK21" s="181">
        <v>-17360</v>
      </c>
      <c r="AL21" s="181">
        <v>-11773</v>
      </c>
      <c r="AM21" s="181">
        <v>-62383</v>
      </c>
      <c r="AN21" s="203">
        <v>-130734</v>
      </c>
      <c r="AO21" s="181">
        <v>-54455</v>
      </c>
      <c r="AP21" s="181">
        <v>-77903</v>
      </c>
      <c r="AQ21" s="181">
        <v>-83358</v>
      </c>
      <c r="AR21" s="181">
        <v>-195666</v>
      </c>
      <c r="AS21" s="203">
        <v>-411382</v>
      </c>
      <c r="AT21" s="181">
        <v>-42773</v>
      </c>
      <c r="AU21" s="181">
        <f>AU15-SUM(AU17:AU20)</f>
        <v>-28351</v>
      </c>
      <c r="AV21" s="181">
        <f>AV15-SUM(AV17:AV20)</f>
        <v>-21301</v>
      </c>
      <c r="AW21" s="181">
        <f t="shared" ref="AW21:AX21" si="7">AW15-SUM(AW17:AW20)</f>
        <v>-23139.97475399273</v>
      </c>
      <c r="AX21" s="203">
        <f t="shared" si="7"/>
        <v>-115564.97475399284</v>
      </c>
      <c r="AY21" s="181">
        <f t="shared" ref="AY21:AZ21" si="8">AY15-SUM(AY17:AY20)</f>
        <v>-22447</v>
      </c>
      <c r="AZ21" s="181">
        <f t="shared" si="8"/>
        <v>-24856</v>
      </c>
      <c r="BA21" s="181">
        <f>BA15-SUM(BA17:BA20)</f>
        <v>-20175</v>
      </c>
      <c r="BB21" s="181">
        <f t="shared" ref="BB21:BD21" si="9">BB15-SUM(BB17:BB20)</f>
        <v>0</v>
      </c>
      <c r="BC21" s="203">
        <f t="shared" si="9"/>
        <v>-67478</v>
      </c>
    </row>
    <row r="22" spans="1:56" s="168" customFormat="1" ht="17.25" thickBot="1">
      <c r="A22" s="170" t="s">
        <v>118</v>
      </c>
      <c r="C22" s="173"/>
      <c r="D22" s="182">
        <v>37002</v>
      </c>
      <c r="E22" s="182">
        <v>27322</v>
      </c>
      <c r="F22" s="204">
        <v>60246</v>
      </c>
      <c r="G22" s="182">
        <v>-4025</v>
      </c>
      <c r="H22" s="182">
        <v>-1619</v>
      </c>
      <c r="I22" s="182">
        <v>733</v>
      </c>
      <c r="J22" s="182">
        <v>-3496</v>
      </c>
      <c r="K22" s="204">
        <v>-8407</v>
      </c>
      <c r="L22" s="182">
        <v>-4720</v>
      </c>
      <c r="M22" s="182">
        <v>-4738</v>
      </c>
      <c r="N22" s="174">
        <v>3769</v>
      </c>
      <c r="Q22" s="173"/>
      <c r="R22" s="182">
        <v>37002</v>
      </c>
      <c r="S22" s="182">
        <v>28144</v>
      </c>
      <c r="T22" s="204">
        <v>61068</v>
      </c>
      <c r="U22" s="182">
        <v>-4025</v>
      </c>
      <c r="V22" s="182">
        <v>-1619</v>
      </c>
      <c r="W22" s="182">
        <v>733</v>
      </c>
      <c r="X22" s="182">
        <v>-3442</v>
      </c>
      <c r="Y22" s="204">
        <v>-8353</v>
      </c>
      <c r="Z22" s="182">
        <v>-4720</v>
      </c>
      <c r="AA22" s="182">
        <v>-4738</v>
      </c>
      <c r="AB22" s="182">
        <v>3769</v>
      </c>
      <c r="AC22" s="182">
        <v>-1953</v>
      </c>
      <c r="AD22" s="204">
        <v>-7642</v>
      </c>
      <c r="AE22" s="182">
        <v>-2459</v>
      </c>
      <c r="AF22" s="182">
        <v>-661</v>
      </c>
      <c r="AG22" s="182">
        <v>-320</v>
      </c>
      <c r="AH22" s="182">
        <v>-10144</v>
      </c>
      <c r="AI22" s="204">
        <v>-13584</v>
      </c>
      <c r="AJ22" s="182">
        <v>18</v>
      </c>
      <c r="AK22" s="182">
        <v>-2007</v>
      </c>
      <c r="AL22" s="182">
        <v>-1441</v>
      </c>
      <c r="AM22" s="182">
        <v>-8226</v>
      </c>
      <c r="AN22" s="204">
        <v>-11656</v>
      </c>
      <c r="AO22" s="182">
        <v>-2501</v>
      </c>
      <c r="AP22" s="182">
        <v>-1296</v>
      </c>
      <c r="AQ22" s="182">
        <v>-1924</v>
      </c>
      <c r="AR22" s="182">
        <v>1522</v>
      </c>
      <c r="AS22" s="204">
        <v>-4199</v>
      </c>
      <c r="AT22" s="182">
        <v>-2663</v>
      </c>
      <c r="AU22" s="182">
        <v>-2535</v>
      </c>
      <c r="AV22" s="182">
        <v>-1807</v>
      </c>
      <c r="AW22" s="182">
        <v>-1862.6118149941999</v>
      </c>
      <c r="AX22" s="204">
        <f t="shared" si="5"/>
        <v>-8867.6118149941994</v>
      </c>
      <c r="AY22" s="182">
        <v>-3126</v>
      </c>
      <c r="AZ22" s="182">
        <v>-2049</v>
      </c>
      <c r="BA22" s="182">
        <v>-4762</v>
      </c>
      <c r="BB22" s="182">
        <v>0</v>
      </c>
      <c r="BC22" s="204">
        <f t="shared" ref="BC22" si="10">SUM(AY22:BB22)</f>
        <v>-9937</v>
      </c>
    </row>
    <row r="23" spans="1:56" s="168" customFormat="1">
      <c r="A23" s="176" t="s">
        <v>119</v>
      </c>
      <c r="C23" s="168" t="s">
        <v>45</v>
      </c>
      <c r="D23" s="179">
        <v>-110440</v>
      </c>
      <c r="E23" s="179">
        <v>-58652</v>
      </c>
      <c r="F23" s="200">
        <v>-204285</v>
      </c>
      <c r="G23" s="179">
        <v>-23994</v>
      </c>
      <c r="H23" s="179">
        <v>-25182</v>
      </c>
      <c r="I23" s="179">
        <v>-28940</v>
      </c>
      <c r="J23" s="179">
        <v>-84401</v>
      </c>
      <c r="K23" s="200">
        <v>-162517.01601103783</v>
      </c>
      <c r="L23" s="179">
        <v>-29907</v>
      </c>
      <c r="M23" s="179">
        <v>-34146</v>
      </c>
      <c r="N23" s="179">
        <v>-133427</v>
      </c>
      <c r="Q23" s="168" t="s">
        <v>45</v>
      </c>
      <c r="R23" s="179">
        <f>R21+R22</f>
        <v>-110988</v>
      </c>
      <c r="S23" s="179">
        <f>S21+S22</f>
        <v>-63303</v>
      </c>
      <c r="T23" s="200">
        <v>-209484</v>
      </c>
      <c r="U23" s="179">
        <v>-23978</v>
      </c>
      <c r="V23" s="179">
        <v>-30509</v>
      </c>
      <c r="W23" s="179">
        <v>-28806</v>
      </c>
      <c r="X23" s="179">
        <v>-86513</v>
      </c>
      <c r="Y23" s="200">
        <v>-169806</v>
      </c>
      <c r="Z23" s="179">
        <v>-32172</v>
      </c>
      <c r="AA23" s="179">
        <v>-41571</v>
      </c>
      <c r="AB23" s="179">
        <v>-131289</v>
      </c>
      <c r="AC23" s="179">
        <v>-304084</v>
      </c>
      <c r="AD23" s="200">
        <v>-509116</v>
      </c>
      <c r="AE23" s="179">
        <v>-12670</v>
      </c>
      <c r="AF23" s="179">
        <v>-48691</v>
      </c>
      <c r="AG23" s="179">
        <v>-28318</v>
      </c>
      <c r="AH23" s="179">
        <v>-88851</v>
      </c>
      <c r="AI23" s="200">
        <v>-178530</v>
      </c>
      <c r="AJ23" s="179">
        <v>-39200</v>
      </c>
      <c r="AK23" s="179">
        <v>-19367</v>
      </c>
      <c r="AL23" s="179">
        <v>-13214</v>
      </c>
      <c r="AM23" s="179">
        <v>-70609</v>
      </c>
      <c r="AN23" s="200">
        <v>-142390</v>
      </c>
      <c r="AO23" s="179">
        <v>-56956</v>
      </c>
      <c r="AP23" s="179">
        <v>-79199</v>
      </c>
      <c r="AQ23" s="179">
        <v>-85282</v>
      </c>
      <c r="AR23" s="179">
        <v>-194144</v>
      </c>
      <c r="AS23" s="200">
        <v>-415581</v>
      </c>
      <c r="AT23" s="179">
        <v>-45436</v>
      </c>
      <c r="AU23" s="179">
        <f>AU21+AU22</f>
        <v>-30886</v>
      </c>
      <c r="AV23" s="179">
        <f>AV21+AV22</f>
        <v>-23108</v>
      </c>
      <c r="AW23" s="179">
        <f t="shared" ref="AW23:AX23" si="11">AW21+AW22</f>
        <v>-25002.586568986932</v>
      </c>
      <c r="AX23" s="200">
        <f t="shared" si="11"/>
        <v>-124432.58656898704</v>
      </c>
      <c r="AY23" s="179">
        <f t="shared" ref="AY23:AZ23" si="12">AY21+AY22</f>
        <v>-25573</v>
      </c>
      <c r="AZ23" s="179">
        <f t="shared" si="12"/>
        <v>-26905</v>
      </c>
      <c r="BA23" s="179">
        <f>BA21+BA22</f>
        <v>-24937</v>
      </c>
      <c r="BB23" s="179">
        <f t="shared" ref="BB23:BD23" si="13">BB21+BB22</f>
        <v>0</v>
      </c>
      <c r="BC23" s="200">
        <f t="shared" si="13"/>
        <v>-77415</v>
      </c>
    </row>
    <row r="24" spans="1:56" s="168" customFormat="1" ht="17.25" thickBot="1">
      <c r="A24" s="170" t="s">
        <v>369</v>
      </c>
      <c r="D24" s="169"/>
      <c r="E24" s="169"/>
      <c r="F24" s="197"/>
      <c r="G24" s="169"/>
      <c r="H24" s="169"/>
      <c r="I24" s="169"/>
      <c r="J24" s="169"/>
      <c r="K24" s="197"/>
      <c r="L24" s="169"/>
      <c r="M24" s="169"/>
      <c r="N24" s="169"/>
      <c r="R24" s="169"/>
      <c r="S24" s="169"/>
      <c r="T24" s="197"/>
      <c r="U24" s="182"/>
      <c r="V24" s="182"/>
      <c r="W24" s="182"/>
      <c r="X24" s="182"/>
      <c r="Y24" s="204">
        <f t="shared" ref="Y24" si="14">SUM(U24:X24)</f>
        <v>0</v>
      </c>
      <c r="Z24" s="182"/>
      <c r="AA24" s="182"/>
      <c r="AB24" s="182"/>
      <c r="AC24" s="182"/>
      <c r="AD24" s="204">
        <f t="shared" ref="AD24" si="15">SUM(Z24:AC24)</f>
        <v>0</v>
      </c>
      <c r="AE24" s="182"/>
      <c r="AF24" s="182"/>
      <c r="AG24" s="182"/>
      <c r="AH24" s="182"/>
      <c r="AI24" s="204">
        <f t="shared" ref="AI24" si="16">SUM(AE24:AH24)</f>
        <v>0</v>
      </c>
      <c r="AJ24" s="182"/>
      <c r="AK24" s="182"/>
      <c r="AL24" s="182"/>
      <c r="AM24" s="182"/>
      <c r="AN24" s="204">
        <f t="shared" ref="AN24" si="17">SUM(AJ24:AM24)</f>
        <v>0</v>
      </c>
      <c r="AO24" s="182"/>
      <c r="AP24" s="182"/>
      <c r="AQ24" s="182"/>
      <c r="AR24" s="182"/>
      <c r="AS24" s="204">
        <f t="shared" ref="AS24" si="18">SUM(AO24:AR24)</f>
        <v>0</v>
      </c>
      <c r="AT24" s="182"/>
      <c r="AU24" s="182"/>
      <c r="AV24" s="182"/>
      <c r="AW24" s="182">
        <v>723</v>
      </c>
      <c r="AX24" s="204">
        <f t="shared" si="5"/>
        <v>723</v>
      </c>
      <c r="AY24" s="182">
        <v>-694</v>
      </c>
      <c r="AZ24" s="182">
        <v>-1228</v>
      </c>
      <c r="BA24" s="182">
        <v>-915</v>
      </c>
      <c r="BB24" s="182">
        <v>0</v>
      </c>
      <c r="BC24" s="204">
        <f t="shared" ref="BC24" si="19">SUM(AY24:BB24)</f>
        <v>-2837</v>
      </c>
    </row>
    <row r="25" spans="1:56" s="207" customFormat="1">
      <c r="A25" s="176" t="s">
        <v>370</v>
      </c>
      <c r="D25" s="179"/>
      <c r="E25" s="179"/>
      <c r="F25" s="200"/>
      <c r="G25" s="179"/>
      <c r="H25" s="179"/>
      <c r="I25" s="179"/>
      <c r="J25" s="179"/>
      <c r="K25" s="200"/>
      <c r="L25" s="179"/>
      <c r="M25" s="179"/>
      <c r="N25" s="179"/>
      <c r="R25" s="179"/>
      <c r="S25" s="179"/>
      <c r="T25" s="200"/>
      <c r="U25" s="179">
        <f t="shared" ref="U25" si="20">SUM(U23:U24)</f>
        <v>-23978</v>
      </c>
      <c r="V25" s="179">
        <f t="shared" ref="V25" si="21">SUM(V23:V24)</f>
        <v>-30509</v>
      </c>
      <c r="W25" s="179">
        <f t="shared" ref="W25" si="22">SUM(W23:W24)</f>
        <v>-28806</v>
      </c>
      <c r="X25" s="179">
        <f t="shared" ref="X25" si="23">SUM(X23:X24)</f>
        <v>-86513</v>
      </c>
      <c r="Y25" s="200">
        <f>SUM(Y23:Y24)</f>
        <v>-169806</v>
      </c>
      <c r="Z25" s="179">
        <f t="shared" ref="Z25" si="24">SUM(Z23:Z24)</f>
        <v>-32172</v>
      </c>
      <c r="AA25" s="179">
        <f t="shared" ref="AA25" si="25">SUM(AA23:AA24)</f>
        <v>-41571</v>
      </c>
      <c r="AB25" s="179">
        <f t="shared" ref="AB25" si="26">SUM(AB23:AB24)</f>
        <v>-131289</v>
      </c>
      <c r="AC25" s="179">
        <f t="shared" ref="AC25" si="27">SUM(AC23:AC24)</f>
        <v>-304084</v>
      </c>
      <c r="AD25" s="200">
        <f>SUM(AD23:AD24)</f>
        <v>-509116</v>
      </c>
      <c r="AE25" s="179">
        <f t="shared" ref="AE25" si="28">SUM(AE23:AE24)</f>
        <v>-12670</v>
      </c>
      <c r="AF25" s="179">
        <f t="shared" ref="AF25" si="29">SUM(AF23:AF24)</f>
        <v>-48691</v>
      </c>
      <c r="AG25" s="179">
        <f t="shared" ref="AG25" si="30">SUM(AG23:AG24)</f>
        <v>-28318</v>
      </c>
      <c r="AH25" s="179">
        <f t="shared" ref="AH25" si="31">SUM(AH23:AH24)</f>
        <v>-88851</v>
      </c>
      <c r="AI25" s="200">
        <f>SUM(AI23:AI24)</f>
        <v>-178530</v>
      </c>
      <c r="AJ25" s="179">
        <f t="shared" ref="AJ25" si="32">SUM(AJ23:AJ24)</f>
        <v>-39200</v>
      </c>
      <c r="AK25" s="179">
        <f t="shared" ref="AK25" si="33">SUM(AK23:AK24)</f>
        <v>-19367</v>
      </c>
      <c r="AL25" s="179">
        <f t="shared" ref="AL25" si="34">SUM(AL23:AL24)</f>
        <v>-13214</v>
      </c>
      <c r="AM25" s="179">
        <f t="shared" ref="AM25" si="35">SUM(AM23:AM24)</f>
        <v>-70609</v>
      </c>
      <c r="AN25" s="200">
        <f>SUM(AN23:AN24)</f>
        <v>-142390</v>
      </c>
      <c r="AO25" s="179">
        <f t="shared" ref="AO25" si="36">SUM(AO23:AO24)</f>
        <v>-56956</v>
      </c>
      <c r="AP25" s="179">
        <f t="shared" ref="AP25" si="37">SUM(AP23:AP24)</f>
        <v>-79199</v>
      </c>
      <c r="AQ25" s="179">
        <f t="shared" ref="AQ25:AR25" si="38">SUM(AQ23:AQ24)</f>
        <v>-85282</v>
      </c>
      <c r="AR25" s="179">
        <f t="shared" si="38"/>
        <v>-194144</v>
      </c>
      <c r="AS25" s="200">
        <f>SUM(AS23:AS24)</f>
        <v>-415581</v>
      </c>
      <c r="AT25" s="179">
        <f t="shared" ref="AT25:AV25" si="39">SUM(AT23:AT24)</f>
        <v>-45436</v>
      </c>
      <c r="AU25" s="179">
        <f t="shared" si="39"/>
        <v>-30886</v>
      </c>
      <c r="AV25" s="179">
        <f t="shared" si="39"/>
        <v>-23108</v>
      </c>
      <c r="AW25" s="179">
        <f>AW23-AW24</f>
        <v>-25725.586568986932</v>
      </c>
      <c r="AX25" s="200">
        <f>AX23-AX24</f>
        <v>-125155.58656898704</v>
      </c>
      <c r="AY25" s="179">
        <f>AY23-AY24</f>
        <v>-24879</v>
      </c>
      <c r="AZ25" s="179">
        <f>AZ23-AZ24</f>
        <v>-25677</v>
      </c>
      <c r="BA25" s="179">
        <f t="shared" ref="BA25:BB25" si="40">BA23-BA24</f>
        <v>-24022</v>
      </c>
      <c r="BB25" s="179">
        <f t="shared" si="40"/>
        <v>0</v>
      </c>
      <c r="BC25" s="200">
        <f>BC23-BC24</f>
        <v>-74578</v>
      </c>
      <c r="BD25" s="168"/>
    </row>
    <row r="26" spans="1:56" s="168" customFormat="1" ht="15" customHeight="1">
      <c r="A26" s="170" t="s">
        <v>120</v>
      </c>
      <c r="D26" s="169">
        <v>-16375</v>
      </c>
      <c r="E26" s="171">
        <v>0</v>
      </c>
      <c r="F26" s="198">
        <v>-16375</v>
      </c>
      <c r="G26" s="171">
        <v>0</v>
      </c>
      <c r="H26" s="171">
        <v>0</v>
      </c>
      <c r="I26" s="171">
        <v>0</v>
      </c>
      <c r="J26" s="171"/>
      <c r="K26" s="198">
        <v>0</v>
      </c>
      <c r="L26" s="171">
        <v>0</v>
      </c>
      <c r="M26" s="171">
        <v>0</v>
      </c>
      <c r="N26" s="171">
        <v>0</v>
      </c>
      <c r="R26" s="169">
        <v>-16375</v>
      </c>
      <c r="S26" s="169">
        <v>0</v>
      </c>
      <c r="T26" s="198">
        <v>-16375</v>
      </c>
      <c r="U26" s="169" t="s">
        <v>121</v>
      </c>
      <c r="V26" s="169" t="s">
        <v>121</v>
      </c>
      <c r="W26" s="169" t="s">
        <v>121</v>
      </c>
      <c r="X26" s="169" t="s">
        <v>121</v>
      </c>
      <c r="Y26" s="198" t="s">
        <v>121</v>
      </c>
      <c r="Z26" s="169" t="s">
        <v>121</v>
      </c>
      <c r="AA26" s="169" t="s">
        <v>121</v>
      </c>
      <c r="AB26" s="169" t="s">
        <v>121</v>
      </c>
      <c r="AC26" s="169" t="s">
        <v>121</v>
      </c>
      <c r="AD26" s="198" t="s">
        <v>121</v>
      </c>
      <c r="AE26" s="169" t="s">
        <v>121</v>
      </c>
      <c r="AF26" s="169" t="s">
        <v>121</v>
      </c>
      <c r="AG26" s="169" t="s">
        <v>121</v>
      </c>
      <c r="AH26" s="169" t="s">
        <v>121</v>
      </c>
      <c r="AI26" s="198" t="s">
        <v>121</v>
      </c>
      <c r="AJ26" s="169" t="s">
        <v>121</v>
      </c>
      <c r="AK26" s="169" t="s">
        <v>121</v>
      </c>
      <c r="AL26" s="169" t="s">
        <v>121</v>
      </c>
      <c r="AM26" s="169" t="s">
        <v>121</v>
      </c>
      <c r="AN26" s="197" t="s">
        <v>121</v>
      </c>
      <c r="AO26" s="169" t="s">
        <v>121</v>
      </c>
      <c r="AP26" s="169" t="s">
        <v>121</v>
      </c>
      <c r="AQ26" s="169" t="s">
        <v>121</v>
      </c>
      <c r="AR26" s="169" t="s">
        <v>121</v>
      </c>
      <c r="AS26" s="197" t="s">
        <v>121</v>
      </c>
      <c r="AT26" s="169" t="s">
        <v>121</v>
      </c>
      <c r="AU26" s="169" t="s">
        <v>121</v>
      </c>
      <c r="AV26" s="169" t="s">
        <v>121</v>
      </c>
      <c r="AW26" s="169"/>
      <c r="AX26" s="197">
        <f t="shared" si="5"/>
        <v>0</v>
      </c>
      <c r="AY26" s="169"/>
      <c r="AZ26" s="169"/>
      <c r="BA26" s="169">
        <v>0</v>
      </c>
      <c r="BB26" s="169">
        <v>0</v>
      </c>
      <c r="BC26" s="197">
        <f t="shared" ref="BC26:BC28" si="41">SUM(AY26:BB26)</f>
        <v>0</v>
      </c>
    </row>
    <row r="27" spans="1:56" s="168" customFormat="1">
      <c r="A27" s="170" t="s">
        <v>122</v>
      </c>
      <c r="C27" s="172"/>
      <c r="D27" s="169">
        <v>-1225</v>
      </c>
      <c r="E27" s="169">
        <v>-1264</v>
      </c>
      <c r="F27" s="197">
        <v>-2489</v>
      </c>
      <c r="G27" s="171">
        <v>-914</v>
      </c>
      <c r="H27" s="171">
        <v>-914</v>
      </c>
      <c r="I27" s="171">
        <v>-914</v>
      </c>
      <c r="J27" s="171">
        <v>-914</v>
      </c>
      <c r="K27" s="197">
        <v>-3655</v>
      </c>
      <c r="L27" s="171">
        <v>-914</v>
      </c>
      <c r="M27" s="171">
        <v>-914</v>
      </c>
      <c r="N27" s="171">
        <v>-884</v>
      </c>
      <c r="O27" s="183"/>
      <c r="P27" s="183"/>
      <c r="Q27" s="172"/>
      <c r="R27" s="169">
        <v>-1225</v>
      </c>
      <c r="S27" s="169">
        <v>-1264</v>
      </c>
      <c r="T27" s="197">
        <v>-2489</v>
      </c>
      <c r="U27" s="169">
        <v>-914</v>
      </c>
      <c r="V27" s="169">
        <v>-914</v>
      </c>
      <c r="W27" s="169">
        <v>-914</v>
      </c>
      <c r="X27" s="169">
        <v>-914</v>
      </c>
      <c r="Y27" s="197">
        <v>-3655</v>
      </c>
      <c r="Z27" s="169">
        <v>-914</v>
      </c>
      <c r="AA27" s="169">
        <v>-914</v>
      </c>
      <c r="AB27" s="169">
        <v>-884</v>
      </c>
      <c r="AC27" s="169">
        <v>-597</v>
      </c>
      <c r="AD27" s="197">
        <v>-3309</v>
      </c>
      <c r="AE27" s="169">
        <v>1440</v>
      </c>
      <c r="AF27" s="169">
        <v>-858</v>
      </c>
      <c r="AG27" s="169">
        <v>-976</v>
      </c>
      <c r="AH27" s="169">
        <v>-915</v>
      </c>
      <c r="AI27" s="197">
        <v>-1309</v>
      </c>
      <c r="AJ27" s="169">
        <v>896</v>
      </c>
      <c r="AK27" s="169">
        <v>-798</v>
      </c>
      <c r="AL27" s="169">
        <v>-822</v>
      </c>
      <c r="AM27" s="169">
        <v>-852</v>
      </c>
      <c r="AN27" s="197">
        <v>-1576</v>
      </c>
      <c r="AO27" s="169">
        <v>-864</v>
      </c>
      <c r="AP27" s="169">
        <v>-876</v>
      </c>
      <c r="AQ27" s="169">
        <v>-908</v>
      </c>
      <c r="AR27" s="169">
        <v>-940</v>
      </c>
      <c r="AS27" s="197">
        <v>-3588</v>
      </c>
      <c r="AT27" s="169">
        <v>-954</v>
      </c>
      <c r="AU27" s="169">
        <v>-967</v>
      </c>
      <c r="AV27" s="169">
        <v>-1002</v>
      </c>
      <c r="AW27" s="169">
        <f>-3961+2923</f>
        <v>-1038</v>
      </c>
      <c r="AX27" s="197">
        <f t="shared" si="5"/>
        <v>-3961</v>
      </c>
      <c r="AY27" s="169">
        <v>-1053</v>
      </c>
      <c r="AZ27" s="169">
        <v>-1067</v>
      </c>
      <c r="BA27" s="169">
        <v>-1105</v>
      </c>
      <c r="BB27" s="169">
        <v>0</v>
      </c>
      <c r="BC27" s="197">
        <f t="shared" si="41"/>
        <v>-3225</v>
      </c>
    </row>
    <row r="28" spans="1:56" s="168" customFormat="1">
      <c r="A28" s="170" t="s">
        <v>123</v>
      </c>
      <c r="C28" s="172"/>
      <c r="D28" s="169"/>
      <c r="E28" s="169"/>
      <c r="F28" s="197"/>
      <c r="G28" s="171"/>
      <c r="H28" s="171"/>
      <c r="I28" s="171"/>
      <c r="J28" s="171"/>
      <c r="K28" s="197"/>
      <c r="L28" s="171"/>
      <c r="M28" s="171"/>
      <c r="N28" s="171"/>
      <c r="O28" s="183"/>
      <c r="P28" s="183"/>
      <c r="Q28" s="172"/>
      <c r="R28" s="169"/>
      <c r="S28" s="169"/>
      <c r="T28" s="197" t="s">
        <v>121</v>
      </c>
      <c r="U28" s="169"/>
      <c r="V28" s="169"/>
      <c r="W28" s="169"/>
      <c r="X28" s="169"/>
      <c r="Y28" s="197" t="s">
        <v>121</v>
      </c>
      <c r="Z28" s="169" t="s">
        <v>121</v>
      </c>
      <c r="AA28" s="169" t="s">
        <v>121</v>
      </c>
      <c r="AB28" s="169" t="s">
        <v>121</v>
      </c>
      <c r="AC28" s="169" t="s">
        <v>121</v>
      </c>
      <c r="AD28" s="197" t="s">
        <v>121</v>
      </c>
      <c r="AE28" s="169" t="s">
        <v>121</v>
      </c>
      <c r="AF28" s="169" t="s">
        <v>121</v>
      </c>
      <c r="AG28" s="169" t="s">
        <v>121</v>
      </c>
      <c r="AH28" s="169" t="s">
        <v>121</v>
      </c>
      <c r="AI28" s="197" t="s">
        <v>121</v>
      </c>
      <c r="AJ28" s="169" t="s">
        <v>121</v>
      </c>
      <c r="AK28" s="169" t="s">
        <v>121</v>
      </c>
      <c r="AL28" s="169" t="s">
        <v>121</v>
      </c>
      <c r="AM28" s="169" t="s">
        <v>121</v>
      </c>
      <c r="AN28" s="197" t="s">
        <v>121</v>
      </c>
      <c r="AO28" s="169">
        <v>-75</v>
      </c>
      <c r="AP28" s="169">
        <v>-1317</v>
      </c>
      <c r="AQ28" s="169">
        <v>-1136</v>
      </c>
      <c r="AR28" s="169">
        <v>-1137</v>
      </c>
      <c r="AS28" s="197">
        <v>-3665</v>
      </c>
      <c r="AT28" s="169">
        <v>-1153</v>
      </c>
      <c r="AU28" s="169">
        <v>-1171</v>
      </c>
      <c r="AV28" s="169">
        <v>-1188</v>
      </c>
      <c r="AW28" s="169">
        <f>-4718+3512</f>
        <v>-1206</v>
      </c>
      <c r="AX28" s="197">
        <f t="shared" si="5"/>
        <v>-4718</v>
      </c>
      <c r="AY28" s="169">
        <v>-1224</v>
      </c>
      <c r="AZ28" s="169">
        <v>-1242</v>
      </c>
      <c r="BA28" s="169">
        <v>-1261</v>
      </c>
      <c r="BB28" s="169">
        <v>0</v>
      </c>
      <c r="BC28" s="197">
        <f t="shared" si="41"/>
        <v>-3727</v>
      </c>
    </row>
    <row r="29" spans="1:56" s="168" customFormat="1" ht="17.25" thickBot="1">
      <c r="A29" s="176" t="s">
        <v>124</v>
      </c>
      <c r="C29" s="184" t="s">
        <v>45</v>
      </c>
      <c r="D29" s="185">
        <v>-128040</v>
      </c>
      <c r="E29" s="185">
        <v>-59916</v>
      </c>
      <c r="F29" s="205">
        <v>-223149</v>
      </c>
      <c r="G29" s="185">
        <v>-24908</v>
      </c>
      <c r="H29" s="185">
        <v>-26096</v>
      </c>
      <c r="I29" s="185">
        <v>-29854</v>
      </c>
      <c r="J29" s="185">
        <v>-85314</v>
      </c>
      <c r="K29" s="205">
        <v>-166172.01601103783</v>
      </c>
      <c r="L29" s="185">
        <v>-30821</v>
      </c>
      <c r="M29" s="185">
        <v>-35060</v>
      </c>
      <c r="N29" s="185">
        <v>-134311</v>
      </c>
      <c r="O29" s="186"/>
      <c r="P29" s="186"/>
      <c r="Q29" s="184" t="s">
        <v>45</v>
      </c>
      <c r="R29" s="185">
        <f>R23+R26+R27</f>
        <v>-128588</v>
      </c>
      <c r="S29" s="185">
        <f>S23+S26+S27</f>
        <v>-64567</v>
      </c>
      <c r="T29" s="205">
        <v>-228348</v>
      </c>
      <c r="U29" s="185">
        <v>-24892</v>
      </c>
      <c r="V29" s="185">
        <v>-31423</v>
      </c>
      <c r="W29" s="185">
        <v>-29720</v>
      </c>
      <c r="X29" s="185">
        <v>-87427</v>
      </c>
      <c r="Y29" s="205">
        <v>-173461</v>
      </c>
      <c r="Z29" s="185">
        <v>-33086</v>
      </c>
      <c r="AA29" s="185">
        <v>-42485</v>
      </c>
      <c r="AB29" s="185">
        <v>-132173</v>
      </c>
      <c r="AC29" s="185">
        <v>-304681</v>
      </c>
      <c r="AD29" s="205">
        <v>-512425</v>
      </c>
      <c r="AE29" s="185">
        <v>-11230</v>
      </c>
      <c r="AF29" s="185">
        <v>-49549</v>
      </c>
      <c r="AG29" s="185">
        <v>-29294</v>
      </c>
      <c r="AH29" s="185">
        <v>-89766</v>
      </c>
      <c r="AI29" s="205">
        <v>-179839</v>
      </c>
      <c r="AJ29" s="185">
        <v>-38304</v>
      </c>
      <c r="AK29" s="185">
        <v>-20165</v>
      </c>
      <c r="AL29" s="185">
        <v>-14036</v>
      </c>
      <c r="AM29" s="185">
        <v>-71461</v>
      </c>
      <c r="AN29" s="205">
        <v>-143966</v>
      </c>
      <c r="AO29" s="185">
        <v>-57895</v>
      </c>
      <c r="AP29" s="185">
        <v>-81392</v>
      </c>
      <c r="AQ29" s="185">
        <v>-87326</v>
      </c>
      <c r="AR29" s="185">
        <v>-196221</v>
      </c>
      <c r="AS29" s="205">
        <v>-422834</v>
      </c>
      <c r="AT29" s="185">
        <f t="shared" ref="AT29:AW29" si="42">AT25+SUM(AT26:AT28)</f>
        <v>-47543</v>
      </c>
      <c r="AU29" s="185">
        <f t="shared" si="42"/>
        <v>-33024</v>
      </c>
      <c r="AV29" s="185">
        <f t="shared" si="42"/>
        <v>-25298</v>
      </c>
      <c r="AW29" s="185">
        <f t="shared" si="42"/>
        <v>-27969.586568986932</v>
      </c>
      <c r="AX29" s="205">
        <f>AX25+SUM(AX26:AX28)</f>
        <v>-133834.58656898706</v>
      </c>
      <c r="AY29" s="185">
        <f t="shared" ref="AY29:AZ29" si="43">AY25+SUM(AY26:AY28)</f>
        <v>-27156</v>
      </c>
      <c r="AZ29" s="185">
        <f t="shared" si="43"/>
        <v>-27986</v>
      </c>
      <c r="BA29" s="185">
        <f t="shared" ref="BA29:BB29" si="44">BA25+SUM(BA26:BA28)</f>
        <v>-26388</v>
      </c>
      <c r="BB29" s="185">
        <f t="shared" si="44"/>
        <v>0</v>
      </c>
      <c r="BC29" s="205">
        <f>BC25+SUM(BC26:BC28)</f>
        <v>-81530</v>
      </c>
    </row>
    <row r="30" spans="1:56" s="168" customFormat="1" ht="17.25" hidden="1" thickTop="1">
      <c r="A30" s="176" t="s">
        <v>125</v>
      </c>
      <c r="D30" s="171"/>
      <c r="E30" s="171"/>
      <c r="F30" s="201"/>
      <c r="G30" s="171" t="s">
        <v>126</v>
      </c>
      <c r="H30" s="171" t="s">
        <v>126</v>
      </c>
      <c r="I30" s="171" t="s">
        <v>126</v>
      </c>
      <c r="J30" s="171" t="s">
        <v>126</v>
      </c>
      <c r="K30" s="201" t="s">
        <v>126</v>
      </c>
      <c r="L30" s="171" t="s">
        <v>126</v>
      </c>
      <c r="M30" s="171" t="s">
        <v>126</v>
      </c>
      <c r="N30" s="171"/>
      <c r="R30" s="171"/>
      <c r="S30" s="171"/>
      <c r="T30" s="201"/>
      <c r="U30" s="171"/>
      <c r="V30" s="171"/>
      <c r="W30" s="171"/>
      <c r="X30" s="171"/>
      <c r="Y30" s="201"/>
      <c r="Z30" s="171"/>
      <c r="AA30" s="171"/>
      <c r="AB30" s="171"/>
      <c r="AC30" s="171"/>
      <c r="AD30" s="201"/>
      <c r="AE30" s="171"/>
      <c r="AF30" s="171"/>
      <c r="AG30" s="171"/>
      <c r="AH30" s="171"/>
      <c r="AI30" s="201"/>
      <c r="AJ30" s="171"/>
      <c r="AK30" s="171"/>
      <c r="AL30" s="171"/>
      <c r="AM30" s="171"/>
      <c r="AN30" s="201"/>
      <c r="AO30" s="171"/>
      <c r="AP30" s="171"/>
      <c r="AQ30" s="171"/>
      <c r="AR30" s="171"/>
      <c r="AS30" s="201"/>
      <c r="AT30" s="171"/>
      <c r="AU30" s="171"/>
      <c r="AV30" s="171"/>
      <c r="AW30" s="171"/>
      <c r="AX30" s="201"/>
      <c r="AY30" s="171"/>
      <c r="AZ30" s="171"/>
      <c r="BA30" s="171"/>
      <c r="BB30" s="171"/>
      <c r="BC30" s="201"/>
    </row>
    <row r="31" spans="1:56" s="168" customFormat="1" ht="17.25" hidden="1" thickTop="1">
      <c r="A31" s="170" t="s">
        <v>127</v>
      </c>
      <c r="C31" s="168" t="s">
        <v>45</v>
      </c>
      <c r="D31" s="187">
        <v>0.92</v>
      </c>
      <c r="E31" s="187">
        <v>-0.4</v>
      </c>
      <c r="F31" s="206">
        <v>-2.08</v>
      </c>
      <c r="G31" s="187">
        <v>-0.16</v>
      </c>
      <c r="H31" s="187">
        <v>-0.17</v>
      </c>
      <c r="I31" s="187">
        <v>-0.2</v>
      </c>
      <c r="J31" s="187">
        <v>-0.54</v>
      </c>
      <c r="K31" s="206">
        <v>-1.0900000000000001</v>
      </c>
      <c r="L31" s="187">
        <v>-0.21</v>
      </c>
      <c r="M31" s="187">
        <v>-0.23</v>
      </c>
      <c r="N31" s="187">
        <v>-0.89</v>
      </c>
      <c r="O31" s="186"/>
      <c r="P31" s="186"/>
      <c r="Q31" s="168" t="s">
        <v>45</v>
      </c>
      <c r="R31" s="187">
        <v>-0.95</v>
      </c>
      <c r="S31" s="187">
        <f>-0.44*3</f>
        <v>-1.32</v>
      </c>
      <c r="T31" s="206">
        <v>-130.59105661986359</v>
      </c>
      <c r="U31" s="187"/>
      <c r="V31" s="187"/>
      <c r="W31" s="187"/>
      <c r="X31" s="187"/>
      <c r="Y31" s="206">
        <v>-70.430009079664202</v>
      </c>
      <c r="Z31" s="187">
        <v>-13.8</v>
      </c>
      <c r="AA31" s="187">
        <v>-17.399999999999999</v>
      </c>
      <c r="AB31" s="187">
        <v>-54.6</v>
      </c>
      <c r="AC31" s="187">
        <v>-125.39999999999999</v>
      </c>
      <c r="AD31" s="206">
        <v>-210.99179639718059</v>
      </c>
      <c r="AE31" s="187">
        <v>-4.5775960291697224</v>
      </c>
      <c r="AF31" s="187">
        <v>-20.15434089504258</v>
      </c>
      <c r="AG31" s="187">
        <v>-11.915280056603098</v>
      </c>
      <c r="AH31" s="187"/>
      <c r="AI31" s="206">
        <v>-73.187949812164319</v>
      </c>
      <c r="AJ31" s="187">
        <v>-15.126025913501062</v>
      </c>
      <c r="AK31" s="187">
        <v>-6.5604949335637919</v>
      </c>
      <c r="AL31" s="187">
        <v>-1.8633299772397507</v>
      </c>
      <c r="AM31" s="187"/>
      <c r="AN31" s="206">
        <v>-24.400776728122938</v>
      </c>
      <c r="AO31" s="187">
        <v>-3.368603246010538</v>
      </c>
      <c r="AP31" s="187">
        <v>-3.2185446085833767</v>
      </c>
      <c r="AQ31" s="187"/>
      <c r="AR31" s="187"/>
      <c r="AS31" s="206"/>
      <c r="AT31" s="187"/>
      <c r="AU31" s="187"/>
      <c r="AV31" s="187"/>
      <c r="AW31" s="187"/>
      <c r="AX31" s="206"/>
      <c r="AY31" s="187"/>
      <c r="AZ31" s="187"/>
      <c r="BA31" s="187"/>
      <c r="BB31" s="187"/>
      <c r="BC31" s="206"/>
    </row>
    <row r="32" spans="1:56" s="168" customFormat="1" ht="17.25" hidden="1" thickTop="1">
      <c r="D32" s="180"/>
      <c r="E32" s="180"/>
      <c r="G32" s="180"/>
      <c r="H32" s="180"/>
      <c r="I32" s="180"/>
      <c r="L32" s="180"/>
      <c r="M32" s="180"/>
      <c r="N32" s="180"/>
      <c r="R32" s="180"/>
      <c r="S32" s="180"/>
      <c r="T32" s="188"/>
      <c r="U32" s="180"/>
      <c r="V32" s="180"/>
      <c r="W32" s="180"/>
      <c r="X32" s="180"/>
      <c r="Y32" s="188"/>
      <c r="Z32" s="188"/>
      <c r="AA32" s="188"/>
      <c r="AB32" s="188"/>
      <c r="AC32" s="188"/>
      <c r="AD32" s="188"/>
      <c r="AE32" s="188"/>
      <c r="AF32" s="188"/>
      <c r="AG32" s="188"/>
      <c r="AH32" s="188"/>
      <c r="AI32" s="188"/>
      <c r="AJ32" s="188"/>
      <c r="AK32" s="188"/>
      <c r="AL32" s="188"/>
      <c r="AM32" s="188"/>
      <c r="AN32" s="188"/>
      <c r="AO32" s="188"/>
      <c r="AP32" s="180"/>
      <c r="AQ32" s="180"/>
      <c r="AR32" s="180"/>
      <c r="AS32" s="188"/>
      <c r="AT32" s="188"/>
      <c r="AU32" s="188"/>
      <c r="AV32" s="188"/>
      <c r="AW32" s="180"/>
      <c r="AX32" s="188"/>
      <c r="AY32" s="180"/>
      <c r="AZ32" s="180"/>
      <c r="BA32" s="188"/>
      <c r="BB32" s="180"/>
      <c r="BC32" s="188"/>
    </row>
    <row r="33" spans="4:55" s="168" customFormat="1" ht="17.25" thickTop="1">
      <c r="D33" s="180"/>
      <c r="E33" s="194"/>
      <c r="G33" s="180"/>
      <c r="H33" s="180"/>
      <c r="I33" s="180"/>
      <c r="L33" s="180"/>
      <c r="M33" s="180"/>
      <c r="N33" s="180"/>
      <c r="R33" s="180"/>
      <c r="S33" s="188"/>
      <c r="T33" s="195"/>
      <c r="U33" s="180"/>
      <c r="V33" s="180"/>
      <c r="W33" s="180"/>
      <c r="Y33" s="195"/>
      <c r="Z33" s="180"/>
      <c r="AA33" s="180"/>
      <c r="AB33" s="180"/>
      <c r="AD33" s="195"/>
      <c r="AE33" s="180"/>
      <c r="AF33" s="180"/>
      <c r="AG33" s="180"/>
      <c r="AH33" s="180"/>
      <c r="AI33" s="195"/>
      <c r="AJ33" s="180"/>
      <c r="AK33" s="180"/>
      <c r="AL33" s="180"/>
      <c r="AM33" s="180"/>
      <c r="AN33" s="195"/>
      <c r="AO33" s="180"/>
      <c r="AP33" s="180"/>
      <c r="AQ33" s="180"/>
      <c r="AR33" s="180"/>
      <c r="AS33" s="195"/>
      <c r="AT33" s="180"/>
      <c r="AU33" s="180"/>
      <c r="AV33" s="180"/>
      <c r="AW33" s="180"/>
      <c r="AX33" s="195"/>
      <c r="AY33" s="180"/>
      <c r="AZ33" s="180"/>
      <c r="BA33" s="180"/>
      <c r="BB33" s="180"/>
      <c r="BC33" s="195"/>
    </row>
    <row r="34" spans="4:55" s="1" customFormat="1" ht="16.5" customHeight="1">
      <c r="D34" s="158"/>
      <c r="E34" s="158"/>
      <c r="G34" s="158"/>
      <c r="H34" s="158"/>
      <c r="I34" s="158"/>
      <c r="L34" s="158"/>
      <c r="M34" s="158"/>
      <c r="N34" s="158"/>
      <c r="R34" s="158"/>
      <c r="S34" s="158"/>
      <c r="U34" s="158"/>
      <c r="V34" s="158"/>
      <c r="W34" s="158"/>
      <c r="Z34" s="158"/>
      <c r="AA34" s="158"/>
      <c r="AB34" s="158"/>
      <c r="AE34" s="158"/>
      <c r="AF34" s="158"/>
      <c r="AG34" s="158"/>
      <c r="AH34" s="158"/>
      <c r="AJ34" s="158"/>
      <c r="AK34" s="158"/>
      <c r="AL34" s="158"/>
      <c r="AM34" s="158"/>
      <c r="AO34" s="158"/>
      <c r="AP34" s="158"/>
      <c r="AQ34" s="158"/>
      <c r="AR34" s="158"/>
      <c r="AT34" s="158"/>
      <c r="AU34" s="158"/>
      <c r="AV34" s="158"/>
      <c r="AW34" s="158"/>
      <c r="AY34" s="158"/>
      <c r="AZ34" s="158"/>
      <c r="BA34" s="158"/>
      <c r="BB34" s="158"/>
    </row>
    <row r="35" spans="4:55" s="1" customFormat="1" ht="16.5" customHeight="1">
      <c r="D35" s="158"/>
      <c r="E35" s="158"/>
      <c r="G35" s="158"/>
      <c r="H35" s="158"/>
      <c r="I35" s="158"/>
      <c r="L35" s="158"/>
      <c r="M35" s="158"/>
      <c r="N35" s="158"/>
      <c r="R35" s="158"/>
      <c r="S35" s="158"/>
      <c r="U35" s="158"/>
      <c r="V35" s="158"/>
      <c r="W35" s="158"/>
      <c r="Z35" s="158"/>
      <c r="AA35" s="158"/>
      <c r="AB35" s="158"/>
      <c r="AE35" s="158"/>
      <c r="AF35" s="158"/>
      <c r="AG35" s="158"/>
      <c r="AH35" s="158"/>
      <c r="AJ35" s="158"/>
      <c r="AK35" s="158"/>
      <c r="AL35" s="158"/>
      <c r="AM35" s="158"/>
      <c r="AO35" s="158"/>
      <c r="AP35" s="158"/>
      <c r="AQ35" s="158"/>
      <c r="AR35" s="158"/>
      <c r="AT35" s="158"/>
      <c r="AU35" s="158"/>
      <c r="AV35" s="158"/>
      <c r="AW35" s="158"/>
      <c r="AY35" s="158"/>
      <c r="AZ35" s="158"/>
      <c r="BA35" s="158"/>
      <c r="BB35" s="158"/>
    </row>
  </sheetData>
  <hyperlinks>
    <hyperlink ref="AV4" location="Contents!A1" display="Back" xr:uid="{00000000-0004-0000-0300-000000000000}"/>
    <hyperlink ref="BA4" location="Contents!A1" display="Back" xr:uid="{00000000-0004-0000-0300-000001000000}"/>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pageSetUpPr fitToPage="1"/>
  </sheetPr>
  <dimension ref="A1:AO122"/>
  <sheetViews>
    <sheetView showGridLines="0" zoomScale="90" zoomScaleNormal="90" workbookViewId="0">
      <pane xSplit="1" ySplit="8" topLeftCell="N9" activePane="bottomRight" state="frozen"/>
      <selection activeCell="B22" sqref="B22"/>
      <selection pane="topRight" activeCell="B22" sqref="B22"/>
      <selection pane="bottomLeft" activeCell="B22" sqref="B22"/>
      <selection pane="bottomRight" activeCell="N9" sqref="N9"/>
    </sheetView>
  </sheetViews>
  <sheetFormatPr defaultColWidth="9.7109375" defaultRowHeight="12.75" outlineLevelCol="1"/>
  <cols>
    <col min="1" max="1" width="60.42578125" style="2" customWidth="1"/>
    <col min="2" max="2" width="2.42578125" style="2" hidden="1" customWidth="1" outlineLevel="1"/>
    <col min="3" max="3" width="12.42578125" style="54" hidden="1" customWidth="1" outlineLevel="1"/>
    <col min="4" max="4" width="12.42578125" style="2" hidden="1" customWidth="1" outlineLevel="1"/>
    <col min="5" max="7" width="12.42578125" style="54" hidden="1" customWidth="1" outlineLevel="1"/>
    <col min="8" max="8" width="12.42578125" style="2" hidden="1" customWidth="1" outlineLevel="1"/>
    <col min="9" max="9" width="14.42578125" style="54" hidden="1" customWidth="1" outlineLevel="1"/>
    <col min="10" max="11" width="12.42578125" style="54" hidden="1" customWidth="1" outlineLevel="1"/>
    <col min="12" max="12" width="2.42578125" style="2" hidden="1" customWidth="1" outlineLevel="1"/>
    <col min="13" max="13" width="12.42578125" style="54" hidden="1" customWidth="1" outlineLevel="1" collapsed="1"/>
    <col min="14" max="14" width="12.42578125" style="2" customWidth="1" collapsed="1"/>
    <col min="15" max="17" width="12.42578125" style="54" hidden="1" customWidth="1" outlineLevel="1"/>
    <col min="18" max="18" width="12.42578125" style="2" customWidth="1" collapsed="1"/>
    <col min="19" max="19" width="14.42578125" style="54" hidden="1" customWidth="1" outlineLevel="1"/>
    <col min="20" max="21" width="12.42578125" style="54" hidden="1" customWidth="1" outlineLevel="1"/>
    <col min="22" max="22" width="12.42578125" style="2" customWidth="1" collapsed="1"/>
    <col min="23" max="25" width="14.42578125" style="54" hidden="1" customWidth="1" outlineLevel="1"/>
    <col min="26" max="26" width="12.42578125" style="2" customWidth="1" collapsed="1"/>
    <col min="27" max="29" width="14.42578125" style="54" hidden="1" customWidth="1" outlineLevel="1"/>
    <col min="30" max="30" width="12.42578125" style="2" customWidth="1" collapsed="1"/>
    <col min="31" max="33" width="14.42578125" style="54" hidden="1" customWidth="1" outlineLevel="1"/>
    <col min="34" max="34" width="12.42578125" style="2" customWidth="1" collapsed="1"/>
    <col min="35" max="36" width="14.42578125" style="54" hidden="1" customWidth="1" outlineLevel="1"/>
    <col min="37" max="37" width="9.7109375" style="54" hidden="1" customWidth="1" outlineLevel="1"/>
    <col min="38" max="38" width="12.42578125" style="2" customWidth="1" collapsed="1"/>
    <col min="39" max="41" width="14" style="54" customWidth="1" outlineLevel="1"/>
    <col min="42" max="16384" width="9.7109375" style="55"/>
  </cols>
  <sheetData>
    <row r="1" spans="1:41" ht="18">
      <c r="A1" s="53" t="s">
        <v>15</v>
      </c>
    </row>
    <row r="2" spans="1:41" ht="16.5">
      <c r="A2" s="56" t="s">
        <v>128</v>
      </c>
    </row>
    <row r="3" spans="1:41" ht="16.5">
      <c r="A3" s="56" t="s">
        <v>129</v>
      </c>
      <c r="AO3" s="54" t="s">
        <v>14</v>
      </c>
    </row>
    <row r="4" spans="1:41">
      <c r="A4" s="57"/>
      <c r="C4" s="58"/>
      <c r="D4" s="59"/>
      <c r="E4" s="58"/>
      <c r="F4" s="58"/>
      <c r="G4" s="58"/>
      <c r="H4" s="59"/>
      <c r="I4" s="58"/>
      <c r="J4" s="58"/>
      <c r="K4" s="58"/>
      <c r="M4" s="58"/>
      <c r="N4" s="59"/>
      <c r="O4" s="58"/>
      <c r="P4" s="58"/>
      <c r="Q4" s="58"/>
      <c r="R4" s="59"/>
      <c r="S4" s="58"/>
      <c r="T4" s="58"/>
      <c r="U4" s="58"/>
      <c r="V4" s="59"/>
      <c r="W4" s="58"/>
      <c r="X4" s="58"/>
      <c r="Y4" s="58"/>
      <c r="Z4" s="59"/>
      <c r="AA4" s="58"/>
      <c r="AB4" s="58"/>
      <c r="AC4" s="58"/>
      <c r="AD4" s="59"/>
      <c r="AE4" s="58"/>
      <c r="AF4" s="58"/>
      <c r="AG4" s="58"/>
      <c r="AH4" s="59"/>
      <c r="AI4" s="58"/>
      <c r="AJ4" s="58"/>
      <c r="AK4" s="58"/>
      <c r="AL4" s="59"/>
      <c r="AM4" s="58"/>
      <c r="AN4" s="58"/>
      <c r="AO4" s="58"/>
    </row>
    <row r="5" spans="1:41" ht="15.75">
      <c r="A5" s="60" t="s">
        <v>130</v>
      </c>
      <c r="D5" s="7"/>
      <c r="H5" s="7"/>
      <c r="M5" s="61" t="s">
        <v>19</v>
      </c>
      <c r="N5" s="7" t="s">
        <v>19</v>
      </c>
      <c r="O5" s="61" t="s">
        <v>19</v>
      </c>
      <c r="P5" s="61" t="s">
        <v>19</v>
      </c>
      <c r="Q5" s="61" t="s">
        <v>19</v>
      </c>
      <c r="R5" s="7" t="s">
        <v>19</v>
      </c>
      <c r="S5" s="61" t="s">
        <v>19</v>
      </c>
      <c r="T5" s="61" t="s">
        <v>19</v>
      </c>
      <c r="U5" s="61" t="s">
        <v>19</v>
      </c>
      <c r="V5" s="7" t="s">
        <v>19</v>
      </c>
      <c r="W5" s="61" t="s">
        <v>19</v>
      </c>
      <c r="X5" s="61"/>
      <c r="Y5" s="61"/>
      <c r="Z5" s="7" t="s">
        <v>19</v>
      </c>
      <c r="AA5" s="61" t="s">
        <v>19</v>
      </c>
      <c r="AB5" s="61" t="s">
        <v>19</v>
      </c>
      <c r="AC5" s="61"/>
      <c r="AD5" s="7"/>
      <c r="AE5" s="61" t="s">
        <v>19</v>
      </c>
      <c r="AF5" s="61" t="s">
        <v>19</v>
      </c>
      <c r="AG5" s="61" t="s">
        <v>19</v>
      </c>
      <c r="AH5" s="7"/>
      <c r="AI5" s="61" t="s">
        <v>19</v>
      </c>
      <c r="AJ5" s="61"/>
      <c r="AK5" s="61"/>
      <c r="AL5" s="7"/>
      <c r="AM5" s="61"/>
      <c r="AN5" s="61"/>
      <c r="AO5" s="61"/>
    </row>
    <row r="6" spans="1:41">
      <c r="A6" s="57"/>
      <c r="D6" s="7"/>
      <c r="H6" s="7"/>
      <c r="M6" s="61"/>
      <c r="N6" s="7"/>
      <c r="O6" s="61"/>
      <c r="P6" s="61"/>
      <c r="Q6" s="61"/>
      <c r="R6" s="7"/>
      <c r="S6" s="61"/>
      <c r="T6" s="61"/>
      <c r="U6" s="61"/>
      <c r="V6" s="7"/>
      <c r="W6" s="61"/>
      <c r="X6" s="61"/>
      <c r="Y6" s="61"/>
      <c r="Z6" s="7"/>
      <c r="AA6" s="61"/>
      <c r="AB6" s="61"/>
      <c r="AC6" s="61"/>
      <c r="AD6" s="7"/>
      <c r="AE6" s="61"/>
      <c r="AF6" s="61"/>
      <c r="AG6" s="61"/>
      <c r="AH6" s="7"/>
      <c r="AI6" s="61"/>
      <c r="AJ6" s="61"/>
      <c r="AK6" s="61"/>
      <c r="AL6" s="7"/>
      <c r="AM6" s="61"/>
      <c r="AN6" s="61"/>
      <c r="AO6" s="61"/>
    </row>
    <row r="7" spans="1:41" ht="26.25" thickBot="1">
      <c r="A7" s="62"/>
      <c r="C7" s="63" t="s">
        <v>20</v>
      </c>
      <c r="D7" s="63" t="s">
        <v>20</v>
      </c>
      <c r="E7" s="63" t="s">
        <v>20</v>
      </c>
      <c r="F7" s="63" t="s">
        <v>20</v>
      </c>
      <c r="G7" s="63" t="s">
        <v>20</v>
      </c>
      <c r="H7" s="63" t="s">
        <v>20</v>
      </c>
      <c r="I7" s="63" t="s">
        <v>20</v>
      </c>
      <c r="J7" s="63" t="s">
        <v>20</v>
      </c>
      <c r="K7" s="63" t="s">
        <v>20</v>
      </c>
      <c r="M7" s="63" t="s">
        <v>21</v>
      </c>
      <c r="N7" s="63" t="s">
        <v>21</v>
      </c>
      <c r="O7" s="63" t="s">
        <v>21</v>
      </c>
      <c r="P7" s="63" t="s">
        <v>21</v>
      </c>
      <c r="Q7" s="63" t="s">
        <v>21</v>
      </c>
      <c r="R7" s="63" t="s">
        <v>21</v>
      </c>
      <c r="S7" s="63" t="s">
        <v>21</v>
      </c>
      <c r="T7" s="63" t="s">
        <v>21</v>
      </c>
      <c r="U7" s="63" t="s">
        <v>21</v>
      </c>
      <c r="V7" s="63" t="s">
        <v>19</v>
      </c>
      <c r="W7" s="63" t="s">
        <v>19</v>
      </c>
      <c r="X7" s="63"/>
      <c r="Y7" s="63"/>
      <c r="Z7" s="63" t="s">
        <v>19</v>
      </c>
      <c r="AA7" s="63" t="s">
        <v>19</v>
      </c>
      <c r="AB7" s="63" t="s">
        <v>19</v>
      </c>
      <c r="AC7" s="63"/>
      <c r="AD7" s="63"/>
      <c r="AE7" s="63" t="s">
        <v>19</v>
      </c>
      <c r="AF7" s="63" t="s">
        <v>19</v>
      </c>
      <c r="AG7" s="63" t="s">
        <v>19</v>
      </c>
      <c r="AH7" s="63"/>
      <c r="AI7" s="63" t="s">
        <v>19</v>
      </c>
      <c r="AJ7" s="63"/>
      <c r="AK7" s="63"/>
      <c r="AL7" s="63"/>
      <c r="AM7" s="63"/>
      <c r="AN7" s="63"/>
      <c r="AO7" s="63"/>
    </row>
    <row r="8" spans="1:41" s="157" customFormat="1" ht="75" customHeight="1" thickBot="1">
      <c r="A8" s="156"/>
      <c r="B8" s="155"/>
      <c r="C8" s="160" t="s">
        <v>131</v>
      </c>
      <c r="D8" s="159" t="s">
        <v>24</v>
      </c>
      <c r="E8" s="160" t="s">
        <v>132</v>
      </c>
      <c r="F8" s="160" t="s">
        <v>133</v>
      </c>
      <c r="G8" s="160" t="s">
        <v>134</v>
      </c>
      <c r="H8" s="159" t="s">
        <v>28</v>
      </c>
      <c r="I8" s="160" t="s">
        <v>135</v>
      </c>
      <c r="J8" s="160" t="s">
        <v>136</v>
      </c>
      <c r="K8" s="160" t="s">
        <v>137</v>
      </c>
      <c r="L8" s="155"/>
      <c r="M8" s="160" t="s">
        <v>131</v>
      </c>
      <c r="N8" s="159" t="s">
        <v>24</v>
      </c>
      <c r="O8" s="160" t="s">
        <v>132</v>
      </c>
      <c r="P8" s="160" t="s">
        <v>133</v>
      </c>
      <c r="Q8" s="160" t="s">
        <v>134</v>
      </c>
      <c r="R8" s="159" t="s">
        <v>28</v>
      </c>
      <c r="S8" s="160" t="s">
        <v>135</v>
      </c>
      <c r="T8" s="160" t="s">
        <v>136</v>
      </c>
      <c r="U8" s="160" t="s">
        <v>137</v>
      </c>
      <c r="V8" s="159" t="s">
        <v>32</v>
      </c>
      <c r="W8" s="160" t="s">
        <v>138</v>
      </c>
      <c r="X8" s="160" t="s">
        <v>139</v>
      </c>
      <c r="Y8" s="160" t="s">
        <v>140</v>
      </c>
      <c r="Z8" s="159" t="s">
        <v>36</v>
      </c>
      <c r="AA8" s="160" t="s">
        <v>141</v>
      </c>
      <c r="AB8" s="160" t="s">
        <v>142</v>
      </c>
      <c r="AC8" s="160" t="s">
        <v>143</v>
      </c>
      <c r="AD8" s="159" t="s">
        <v>40</v>
      </c>
      <c r="AE8" s="160" t="s">
        <v>144</v>
      </c>
      <c r="AF8" s="160" t="s">
        <v>145</v>
      </c>
      <c r="AG8" s="160" t="s">
        <v>329</v>
      </c>
      <c r="AH8" s="159" t="s">
        <v>331</v>
      </c>
      <c r="AI8" s="160" t="s">
        <v>344</v>
      </c>
      <c r="AJ8" s="160" t="s">
        <v>360</v>
      </c>
      <c r="AK8" s="160" t="s">
        <v>350</v>
      </c>
      <c r="AL8" s="159" t="s">
        <v>363</v>
      </c>
      <c r="AM8" s="160" t="s">
        <v>385</v>
      </c>
      <c r="AN8" s="160" t="s">
        <v>403</v>
      </c>
      <c r="AO8" s="160" t="s">
        <v>402</v>
      </c>
    </row>
    <row r="9" spans="1:41" s="209" customFormat="1" ht="16.5">
      <c r="A9" s="161" t="s">
        <v>146</v>
      </c>
      <c r="B9" s="232"/>
      <c r="C9" s="233"/>
      <c r="D9" s="234"/>
      <c r="E9" s="233"/>
      <c r="F9" s="233"/>
      <c r="G9" s="233"/>
      <c r="H9" s="234"/>
      <c r="I9" s="233"/>
      <c r="J9" s="233"/>
      <c r="K9" s="233"/>
      <c r="L9" s="232"/>
      <c r="M9" s="233"/>
      <c r="N9" s="234"/>
      <c r="O9" s="233"/>
      <c r="P9" s="233"/>
      <c r="Q9" s="233"/>
      <c r="R9" s="234"/>
      <c r="S9" s="233"/>
      <c r="T9" s="233"/>
      <c r="U9" s="233"/>
      <c r="V9" s="234"/>
      <c r="W9" s="233"/>
      <c r="X9" s="233"/>
      <c r="Y9" s="233"/>
      <c r="Z9" s="234"/>
      <c r="AA9" s="233"/>
      <c r="AB9" s="233"/>
      <c r="AC9" s="233"/>
      <c r="AD9" s="234"/>
      <c r="AE9" s="233"/>
      <c r="AF9" s="233"/>
      <c r="AG9" s="233"/>
      <c r="AH9" s="234"/>
      <c r="AI9" s="233"/>
      <c r="AJ9" s="233"/>
      <c r="AK9" s="233"/>
      <c r="AL9" s="234"/>
      <c r="AM9" s="233"/>
      <c r="AN9" s="233"/>
      <c r="AO9" s="233"/>
    </row>
    <row r="10" spans="1:41" s="209" customFormat="1" ht="13.5" customHeight="1">
      <c r="A10" s="235" t="s">
        <v>119</v>
      </c>
      <c r="B10" s="233" t="s">
        <v>45</v>
      </c>
      <c r="C10" s="233">
        <v>-145633</v>
      </c>
      <c r="D10" s="234">
        <v>-204285</v>
      </c>
      <c r="E10" s="233">
        <v>-23994</v>
      </c>
      <c r="F10" s="233">
        <v>-49176</v>
      </c>
      <c r="G10" s="233">
        <v>-78116</v>
      </c>
      <c r="H10" s="234">
        <v>-162517</v>
      </c>
      <c r="I10" s="233">
        <v>-29907</v>
      </c>
      <c r="J10" s="233">
        <v>-64054</v>
      </c>
      <c r="K10" s="233">
        <v>-197479</v>
      </c>
      <c r="L10" s="233"/>
      <c r="M10" s="233">
        <v>-146181</v>
      </c>
      <c r="N10" s="234">
        <v>-209484</v>
      </c>
      <c r="O10" s="233">
        <v>-23978</v>
      </c>
      <c r="P10" s="233">
        <v>-54486</v>
      </c>
      <c r="Q10" s="233">
        <v>-83293</v>
      </c>
      <c r="R10" s="234">
        <v>-169806</v>
      </c>
      <c r="S10" s="233">
        <v>-32172</v>
      </c>
      <c r="T10" s="233">
        <v>-73743</v>
      </c>
      <c r="U10" s="233">
        <v>-205032</v>
      </c>
      <c r="V10" s="234">
        <v>-509116</v>
      </c>
      <c r="W10" s="233">
        <v>-12670</v>
      </c>
      <c r="X10" s="233">
        <v>-61360</v>
      </c>
      <c r="Y10" s="233">
        <v>-89677</v>
      </c>
      <c r="Z10" s="234">
        <v>-178530</v>
      </c>
      <c r="AA10" s="233">
        <v>-39200</v>
      </c>
      <c r="AB10" s="233">
        <v>-58570</v>
      </c>
      <c r="AC10" s="233">
        <v>-71781</v>
      </c>
      <c r="AD10" s="234">
        <v>-142390</v>
      </c>
      <c r="AE10" s="233">
        <v>-56956</v>
      </c>
      <c r="AF10" s="233">
        <v>-136155</v>
      </c>
      <c r="AG10" s="233">
        <v>-221437</v>
      </c>
      <c r="AH10" s="234">
        <v>-415581</v>
      </c>
      <c r="AI10" s="233">
        <v>-45436</v>
      </c>
      <c r="AJ10" s="233">
        <v>-76322</v>
      </c>
      <c r="AK10" s="233">
        <v>-99430</v>
      </c>
      <c r="AL10" s="234">
        <v>-124433</v>
      </c>
      <c r="AM10" s="233">
        <f>'3. Income Statement'!AY23</f>
        <v>-25573</v>
      </c>
      <c r="AN10" s="233">
        <f>SUM('3. Income Statement'!AY23:AZ23)</f>
        <v>-52478</v>
      </c>
      <c r="AO10" s="233">
        <f>SUM('3. Income Statement'!AY23:BA23)</f>
        <v>-77415</v>
      </c>
    </row>
    <row r="11" spans="1:41" s="209" customFormat="1" ht="16.5">
      <c r="A11" s="235" t="s">
        <v>147</v>
      </c>
      <c r="B11" s="233"/>
      <c r="C11" s="233"/>
      <c r="D11" s="234"/>
      <c r="E11" s="233"/>
      <c r="F11" s="233"/>
      <c r="G11" s="233"/>
      <c r="H11" s="234"/>
      <c r="I11" s="233"/>
      <c r="J11" s="233"/>
      <c r="K11" s="233"/>
      <c r="L11" s="233"/>
      <c r="M11" s="233"/>
      <c r="N11" s="234"/>
      <c r="O11" s="233"/>
      <c r="P11" s="233"/>
      <c r="Q11" s="233"/>
      <c r="R11" s="234"/>
      <c r="S11" s="233"/>
      <c r="T11" s="233"/>
      <c r="U11" s="233"/>
      <c r="V11" s="234"/>
      <c r="W11" s="233"/>
      <c r="X11" s="233"/>
      <c r="Y11" s="233"/>
      <c r="Z11" s="234"/>
      <c r="AA11" s="233"/>
      <c r="AB11" s="233"/>
      <c r="AC11" s="233"/>
      <c r="AD11" s="234"/>
      <c r="AE11" s="233"/>
      <c r="AF11" s="233"/>
      <c r="AG11" s="233"/>
      <c r="AH11" s="234"/>
      <c r="AI11" s="233"/>
      <c r="AJ11" s="233"/>
      <c r="AK11" s="233"/>
      <c r="AL11" s="234"/>
      <c r="AM11" s="233"/>
      <c r="AN11" s="233"/>
      <c r="AO11" s="233"/>
    </row>
    <row r="12" spans="1:41" s="209" customFormat="1" ht="13.5" customHeight="1">
      <c r="A12" s="236" t="s">
        <v>108</v>
      </c>
      <c r="B12" s="233"/>
      <c r="C12" s="233">
        <v>70779</v>
      </c>
      <c r="D12" s="234">
        <v>98890</v>
      </c>
      <c r="E12" s="233">
        <v>38019</v>
      </c>
      <c r="F12" s="233">
        <v>74386</v>
      </c>
      <c r="G12" s="233">
        <v>109428</v>
      </c>
      <c r="H12" s="234">
        <v>145485</v>
      </c>
      <c r="I12" s="233">
        <v>28020</v>
      </c>
      <c r="J12" s="233">
        <v>55211</v>
      </c>
      <c r="K12" s="233">
        <v>82326</v>
      </c>
      <c r="L12" s="233"/>
      <c r="M12" s="233">
        <v>70779</v>
      </c>
      <c r="N12" s="234">
        <v>98890</v>
      </c>
      <c r="O12" s="233">
        <v>36239</v>
      </c>
      <c r="P12" s="233">
        <v>70982</v>
      </c>
      <c r="Q12" s="233">
        <v>104393</v>
      </c>
      <c r="R12" s="234">
        <v>138077</v>
      </c>
      <c r="S12" s="233">
        <v>26624</v>
      </c>
      <c r="T12" s="233">
        <v>51403</v>
      </c>
      <c r="U12" s="233">
        <v>76482</v>
      </c>
      <c r="V12" s="234">
        <v>100903</v>
      </c>
      <c r="W12" s="233">
        <v>23185</v>
      </c>
      <c r="X12" s="233">
        <v>46032</v>
      </c>
      <c r="Y12" s="233">
        <v>68127</v>
      </c>
      <c r="Z12" s="234">
        <v>93953</v>
      </c>
      <c r="AA12" s="233">
        <v>19599</v>
      </c>
      <c r="AB12" s="233">
        <v>39020</v>
      </c>
      <c r="AC12" s="233">
        <v>58113</v>
      </c>
      <c r="AD12" s="234">
        <v>77150</v>
      </c>
      <c r="AE12" s="233">
        <v>18212</v>
      </c>
      <c r="AF12" s="233">
        <v>36205</v>
      </c>
      <c r="AG12" s="233">
        <v>53942</v>
      </c>
      <c r="AH12" s="234">
        <v>71831</v>
      </c>
      <c r="AI12" s="233">
        <v>16560</v>
      </c>
      <c r="AJ12" s="233">
        <v>31450</v>
      </c>
      <c r="AK12" s="233">
        <v>45848</v>
      </c>
      <c r="AL12" s="234">
        <v>60535</v>
      </c>
      <c r="AM12" s="233">
        <v>13507</v>
      </c>
      <c r="AN12" s="233">
        <v>28490</v>
      </c>
      <c r="AO12" s="233">
        <v>41528.949772672</v>
      </c>
    </row>
    <row r="13" spans="1:41" s="209" customFormat="1" ht="16.5">
      <c r="A13" s="236" t="s">
        <v>148</v>
      </c>
      <c r="B13" s="233"/>
      <c r="C13" s="233">
        <v>23875</v>
      </c>
      <c r="D13" s="234">
        <v>23875</v>
      </c>
      <c r="E13" s="233">
        <v>0</v>
      </c>
      <c r="F13" s="233">
        <v>0</v>
      </c>
      <c r="G13" s="233">
        <v>0</v>
      </c>
      <c r="H13" s="234">
        <v>0</v>
      </c>
      <c r="I13" s="233">
        <v>0</v>
      </c>
      <c r="J13" s="233">
        <v>0</v>
      </c>
      <c r="K13" s="233">
        <v>0</v>
      </c>
      <c r="L13" s="233"/>
      <c r="M13" s="233">
        <v>28573</v>
      </c>
      <c r="N13" s="234">
        <v>28573</v>
      </c>
      <c r="O13" s="233">
        <v>0</v>
      </c>
      <c r="P13" s="233">
        <v>0</v>
      </c>
      <c r="Q13" s="233">
        <v>0</v>
      </c>
      <c r="R13" s="234" t="s">
        <v>121</v>
      </c>
      <c r="S13" s="233">
        <v>0</v>
      </c>
      <c r="T13" s="233">
        <v>0</v>
      </c>
      <c r="U13" s="233">
        <v>0</v>
      </c>
      <c r="V13" s="234">
        <v>0</v>
      </c>
      <c r="W13" s="233">
        <v>0</v>
      </c>
      <c r="X13" s="233">
        <v>0</v>
      </c>
      <c r="Y13" s="233">
        <v>0</v>
      </c>
      <c r="Z13" s="234">
        <v>0</v>
      </c>
      <c r="AA13" s="233">
        <v>0</v>
      </c>
      <c r="AB13" s="233">
        <v>0</v>
      </c>
      <c r="AC13" s="233">
        <v>0</v>
      </c>
      <c r="AD13" s="234">
        <v>0</v>
      </c>
      <c r="AE13" s="233">
        <v>0</v>
      </c>
      <c r="AF13" s="233">
        <v>0</v>
      </c>
      <c r="AG13" s="233">
        <v>0</v>
      </c>
      <c r="AH13" s="234">
        <v>0</v>
      </c>
      <c r="AI13" s="233">
        <v>0</v>
      </c>
      <c r="AJ13" s="233"/>
      <c r="AK13" s="233">
        <v>0</v>
      </c>
      <c r="AL13" s="234">
        <v>0</v>
      </c>
      <c r="AM13" s="233"/>
      <c r="AN13" s="233"/>
      <c r="AO13" s="233"/>
    </row>
    <row r="14" spans="1:41" s="209" customFormat="1" ht="13.5" customHeight="1">
      <c r="A14" s="236" t="s">
        <v>149</v>
      </c>
      <c r="B14" s="233"/>
      <c r="C14" s="233">
        <v>10000</v>
      </c>
      <c r="D14" s="234">
        <v>10000</v>
      </c>
      <c r="E14" s="233">
        <v>0</v>
      </c>
      <c r="F14" s="233">
        <v>0</v>
      </c>
      <c r="G14" s="233">
        <v>0</v>
      </c>
      <c r="H14" s="234">
        <v>0</v>
      </c>
      <c r="I14" s="233">
        <v>0</v>
      </c>
      <c r="J14" s="233">
        <v>0</v>
      </c>
      <c r="K14" s="233">
        <v>0</v>
      </c>
      <c r="L14" s="233"/>
      <c r="M14" s="233">
        <v>10000</v>
      </c>
      <c r="N14" s="234">
        <v>10000</v>
      </c>
      <c r="O14" s="233">
        <v>0</v>
      </c>
      <c r="P14" s="233">
        <v>0</v>
      </c>
      <c r="Q14" s="233">
        <v>0</v>
      </c>
      <c r="R14" s="234" t="s">
        <v>121</v>
      </c>
      <c r="S14" s="233">
        <v>0</v>
      </c>
      <c r="T14" s="233">
        <v>0</v>
      </c>
      <c r="U14" s="233">
        <v>0</v>
      </c>
      <c r="V14" s="234">
        <v>0</v>
      </c>
      <c r="W14" s="233">
        <v>0</v>
      </c>
      <c r="X14" s="233">
        <v>0</v>
      </c>
      <c r="Y14" s="233">
        <v>0</v>
      </c>
      <c r="Z14" s="234">
        <v>0</v>
      </c>
      <c r="AA14" s="233">
        <v>0</v>
      </c>
      <c r="AB14" s="233">
        <v>0</v>
      </c>
      <c r="AC14" s="233">
        <v>0</v>
      </c>
      <c r="AD14" s="234">
        <v>0</v>
      </c>
      <c r="AE14" s="233">
        <v>0</v>
      </c>
      <c r="AF14" s="233">
        <v>0</v>
      </c>
      <c r="AG14" s="233">
        <v>0</v>
      </c>
      <c r="AH14" s="234">
        <v>0</v>
      </c>
      <c r="AI14" s="233">
        <v>0</v>
      </c>
      <c r="AJ14" s="233"/>
      <c r="AK14" s="233">
        <v>0</v>
      </c>
      <c r="AL14" s="234">
        <v>0</v>
      </c>
      <c r="AM14" s="233"/>
      <c r="AN14" s="233"/>
      <c r="AO14" s="233"/>
    </row>
    <row r="15" spans="1:41" s="209" customFormat="1" ht="16.5">
      <c r="A15" s="236" t="s">
        <v>150</v>
      </c>
      <c r="B15" s="233"/>
      <c r="C15" s="233">
        <v>9684</v>
      </c>
      <c r="D15" s="234">
        <v>12280</v>
      </c>
      <c r="E15" s="233">
        <v>2595</v>
      </c>
      <c r="F15" s="233">
        <v>5272</v>
      </c>
      <c r="G15" s="233">
        <v>8062</v>
      </c>
      <c r="H15" s="234">
        <v>10913</v>
      </c>
      <c r="I15" s="233">
        <v>2852</v>
      </c>
      <c r="J15" s="233">
        <v>5749</v>
      </c>
      <c r="K15" s="233">
        <v>8730</v>
      </c>
      <c r="L15" s="233"/>
      <c r="M15" s="233">
        <v>9684</v>
      </c>
      <c r="N15" s="234">
        <v>12280</v>
      </c>
      <c r="O15" s="233">
        <v>2595</v>
      </c>
      <c r="P15" s="233">
        <v>5272</v>
      </c>
      <c r="Q15" s="233">
        <v>8062</v>
      </c>
      <c r="R15" s="234">
        <v>10913</v>
      </c>
      <c r="S15" s="233">
        <v>2852</v>
      </c>
      <c r="T15" s="233">
        <v>5749</v>
      </c>
      <c r="U15" s="233">
        <v>8730</v>
      </c>
      <c r="V15" s="234">
        <v>11777</v>
      </c>
      <c r="W15" s="233">
        <v>3193</v>
      </c>
      <c r="X15" s="233">
        <v>6857</v>
      </c>
      <c r="Y15" s="233">
        <v>10979</v>
      </c>
      <c r="Z15" s="234">
        <v>15117</v>
      </c>
      <c r="AA15" s="233">
        <v>3840</v>
      </c>
      <c r="AB15" s="233">
        <v>7829</v>
      </c>
      <c r="AC15" s="233">
        <v>11684</v>
      </c>
      <c r="AD15" s="234">
        <v>16319</v>
      </c>
      <c r="AE15" s="233">
        <v>3531</v>
      </c>
      <c r="AF15" s="233">
        <v>5804</v>
      </c>
      <c r="AG15" s="233">
        <v>10383</v>
      </c>
      <c r="AH15" s="234">
        <v>15261</v>
      </c>
      <c r="AI15" s="233">
        <v>7456</v>
      </c>
      <c r="AJ15" s="233">
        <v>16064</v>
      </c>
      <c r="AK15" s="233">
        <v>9976</v>
      </c>
      <c r="AL15" s="234">
        <v>5411</v>
      </c>
      <c r="AM15" s="233">
        <v>-9916</v>
      </c>
      <c r="AN15" s="233">
        <v>-20022</v>
      </c>
      <c r="AO15" s="233">
        <v>-30494.071039999999</v>
      </c>
    </row>
    <row r="16" spans="1:41" s="209" customFormat="1" ht="16.5">
      <c r="A16" s="236" t="s">
        <v>373</v>
      </c>
      <c r="B16" s="233"/>
      <c r="C16" s="233"/>
      <c r="D16" s="234"/>
      <c r="E16" s="233"/>
      <c r="F16" s="233"/>
      <c r="G16" s="233"/>
      <c r="H16" s="234"/>
      <c r="I16" s="233"/>
      <c r="J16" s="233"/>
      <c r="K16" s="233"/>
      <c r="L16" s="233"/>
      <c r="M16" s="233"/>
      <c r="N16" s="234"/>
      <c r="O16" s="233"/>
      <c r="P16" s="233"/>
      <c r="Q16" s="233"/>
      <c r="R16" s="234"/>
      <c r="S16" s="233"/>
      <c r="T16" s="233"/>
      <c r="U16" s="233"/>
      <c r="V16" s="234"/>
      <c r="W16" s="233"/>
      <c r="X16" s="233"/>
      <c r="Y16" s="233"/>
      <c r="Z16" s="234"/>
      <c r="AA16" s="233"/>
      <c r="AB16" s="233"/>
      <c r="AC16" s="233"/>
      <c r="AD16" s="234"/>
      <c r="AE16" s="233"/>
      <c r="AF16" s="233"/>
      <c r="AG16" s="233"/>
      <c r="AH16" s="234"/>
      <c r="AI16" s="233">
        <v>-2232</v>
      </c>
      <c r="AJ16" s="233">
        <v>-5066</v>
      </c>
      <c r="AK16" s="233">
        <v>-8752</v>
      </c>
      <c r="AL16" s="234">
        <v>-10754</v>
      </c>
      <c r="AM16" s="233">
        <v>-1110</v>
      </c>
      <c r="AN16" s="233">
        <v>-2558</v>
      </c>
      <c r="AO16" s="233">
        <v>-3751.8960761344943</v>
      </c>
    </row>
    <row r="17" spans="1:41" s="209" customFormat="1" ht="13.5" customHeight="1">
      <c r="A17" s="236" t="s">
        <v>109</v>
      </c>
      <c r="B17" s="233"/>
      <c r="C17" s="233">
        <v>0</v>
      </c>
      <c r="D17" s="234">
        <v>69437</v>
      </c>
      <c r="E17" s="233">
        <v>0</v>
      </c>
      <c r="F17" s="233">
        <v>0</v>
      </c>
      <c r="G17" s="233">
        <v>0</v>
      </c>
      <c r="H17" s="234">
        <v>48127</v>
      </c>
      <c r="I17" s="233">
        <v>0</v>
      </c>
      <c r="J17" s="233">
        <v>0</v>
      </c>
      <c r="K17" s="233">
        <v>99682</v>
      </c>
      <c r="L17" s="233"/>
      <c r="M17" s="233">
        <v>0</v>
      </c>
      <c r="N17" s="234">
        <v>69437</v>
      </c>
      <c r="O17" s="233">
        <v>0</v>
      </c>
      <c r="P17" s="233">
        <v>0</v>
      </c>
      <c r="Q17" s="233">
        <v>0</v>
      </c>
      <c r="R17" s="234">
        <v>48127</v>
      </c>
      <c r="S17" s="233">
        <v>0</v>
      </c>
      <c r="T17" s="233">
        <v>0</v>
      </c>
      <c r="U17" s="233">
        <v>97158</v>
      </c>
      <c r="V17" s="234">
        <v>349557</v>
      </c>
      <c r="W17" s="233">
        <v>0</v>
      </c>
      <c r="X17" s="233">
        <v>0</v>
      </c>
      <c r="Y17" s="233">
        <v>0</v>
      </c>
      <c r="Z17" s="234">
        <v>0</v>
      </c>
      <c r="AA17" s="233">
        <v>0</v>
      </c>
      <c r="AB17" s="233">
        <v>0</v>
      </c>
      <c r="AC17" s="233">
        <v>0</v>
      </c>
      <c r="AD17" s="234">
        <v>0</v>
      </c>
      <c r="AE17" s="233">
        <v>0</v>
      </c>
      <c r="AF17" s="233">
        <v>0</v>
      </c>
      <c r="AG17" s="233">
        <v>29565</v>
      </c>
      <c r="AH17" s="234">
        <v>171182</v>
      </c>
      <c r="AI17" s="233">
        <v>0</v>
      </c>
      <c r="AJ17" s="233"/>
      <c r="AK17" s="233"/>
      <c r="AL17" s="234">
        <v>0</v>
      </c>
      <c r="AM17" s="233">
        <v>0</v>
      </c>
      <c r="AN17" s="233">
        <v>0</v>
      </c>
      <c r="AO17" s="233">
        <v>343.33800000000002</v>
      </c>
    </row>
    <row r="18" spans="1:41" s="209" customFormat="1" ht="16.5">
      <c r="A18" s="236" t="s">
        <v>151</v>
      </c>
      <c r="B18" s="233"/>
      <c r="C18" s="233">
        <v>0</v>
      </c>
      <c r="D18" s="234">
        <v>0</v>
      </c>
      <c r="E18" s="233">
        <v>0</v>
      </c>
      <c r="F18" s="233">
        <v>0</v>
      </c>
      <c r="G18" s="233">
        <v>0</v>
      </c>
      <c r="H18" s="234">
        <v>0</v>
      </c>
      <c r="I18" s="233">
        <v>0</v>
      </c>
      <c r="J18" s="233">
        <v>1049</v>
      </c>
      <c r="K18" s="233">
        <v>1049</v>
      </c>
      <c r="L18" s="233"/>
      <c r="M18" s="233">
        <v>34459</v>
      </c>
      <c r="N18" s="234">
        <v>34459</v>
      </c>
      <c r="O18" s="233">
        <v>0</v>
      </c>
      <c r="P18" s="233">
        <v>0</v>
      </c>
      <c r="Q18" s="233">
        <v>103</v>
      </c>
      <c r="R18" s="234">
        <v>103</v>
      </c>
      <c r="S18" s="233">
        <v>0</v>
      </c>
      <c r="T18" s="233">
        <v>1049</v>
      </c>
      <c r="U18" s="233">
        <v>1049</v>
      </c>
      <c r="V18" s="234">
        <v>1049</v>
      </c>
      <c r="W18" s="233">
        <v>0</v>
      </c>
      <c r="X18" s="233">
        <v>0</v>
      </c>
      <c r="Y18" s="233">
        <v>0</v>
      </c>
      <c r="Z18" s="234">
        <v>8296</v>
      </c>
      <c r="AA18" s="233">
        <v>0</v>
      </c>
      <c r="AB18" s="233">
        <v>0</v>
      </c>
      <c r="AC18" s="233">
        <v>-28070</v>
      </c>
      <c r="AD18" s="234">
        <v>-30613</v>
      </c>
      <c r="AE18" s="233">
        <v>196</v>
      </c>
      <c r="AF18" s="233">
        <v>3533</v>
      </c>
      <c r="AG18" s="233">
        <v>-1803</v>
      </c>
      <c r="AH18" s="234">
        <v>-1803</v>
      </c>
      <c r="AI18" s="233">
        <v>-9760</v>
      </c>
      <c r="AJ18" s="233">
        <v>-16964</v>
      </c>
      <c r="AK18" s="233">
        <v>-17534</v>
      </c>
      <c r="AL18" s="234">
        <v>-17534</v>
      </c>
      <c r="AM18" s="233">
        <v>0</v>
      </c>
      <c r="AN18" s="233">
        <v>0</v>
      </c>
      <c r="AO18" s="233">
        <v>256.38600000000002</v>
      </c>
    </row>
    <row r="19" spans="1:41" s="209" customFormat="1" ht="16.5">
      <c r="A19" s="236" t="s">
        <v>372</v>
      </c>
      <c r="B19" s="233"/>
      <c r="C19" s="233"/>
      <c r="D19" s="234"/>
      <c r="E19" s="233"/>
      <c r="F19" s="233"/>
      <c r="G19" s="233"/>
      <c r="H19" s="234"/>
      <c r="I19" s="233"/>
      <c r="J19" s="233"/>
      <c r="K19" s="233"/>
      <c r="L19" s="233"/>
      <c r="M19" s="233"/>
      <c r="N19" s="234"/>
      <c r="O19" s="233"/>
      <c r="P19" s="233"/>
      <c r="Q19" s="233"/>
      <c r="R19" s="234"/>
      <c r="S19" s="233"/>
      <c r="T19" s="233"/>
      <c r="U19" s="233"/>
      <c r="V19" s="234"/>
      <c r="W19" s="233"/>
      <c r="X19" s="233"/>
      <c r="Y19" s="233"/>
      <c r="Z19" s="234"/>
      <c r="AA19" s="233"/>
      <c r="AB19" s="233"/>
      <c r="AC19" s="233"/>
      <c r="AD19" s="234"/>
      <c r="AE19" s="233"/>
      <c r="AF19" s="233"/>
      <c r="AG19" s="233"/>
      <c r="AH19" s="234"/>
      <c r="AI19" s="233"/>
      <c r="AJ19" s="233"/>
      <c r="AK19" s="233"/>
      <c r="AL19" s="234">
        <v>1942</v>
      </c>
      <c r="AM19" s="233">
        <v>0</v>
      </c>
      <c r="AN19" s="233">
        <v>0</v>
      </c>
      <c r="AO19" s="233">
        <v>0</v>
      </c>
    </row>
    <row r="20" spans="1:41" s="209" customFormat="1" ht="13.5" customHeight="1">
      <c r="A20" s="236" t="s">
        <v>343</v>
      </c>
      <c r="B20" s="233"/>
      <c r="C20" s="233">
        <v>451</v>
      </c>
      <c r="D20" s="234">
        <v>500</v>
      </c>
      <c r="E20" s="233">
        <v>481</v>
      </c>
      <c r="F20" s="233">
        <v>1857</v>
      </c>
      <c r="G20" s="233">
        <v>2470</v>
      </c>
      <c r="H20" s="234">
        <v>2767</v>
      </c>
      <c r="I20" s="233">
        <v>800</v>
      </c>
      <c r="J20" s="233">
        <v>3334</v>
      </c>
      <c r="K20" s="233">
        <v>4402</v>
      </c>
      <c r="L20" s="233"/>
      <c r="M20" s="233">
        <v>451</v>
      </c>
      <c r="N20" s="234">
        <v>500</v>
      </c>
      <c r="O20" s="233">
        <v>481</v>
      </c>
      <c r="P20" s="233">
        <v>1857</v>
      </c>
      <c r="Q20" s="233">
        <v>2470</v>
      </c>
      <c r="R20" s="234">
        <v>2767</v>
      </c>
      <c r="S20" s="233">
        <v>800</v>
      </c>
      <c r="T20" s="233">
        <v>3334</v>
      </c>
      <c r="U20" s="233">
        <v>4402</v>
      </c>
      <c r="V20" s="234">
        <v>4304</v>
      </c>
      <c r="W20" s="233">
        <v>74</v>
      </c>
      <c r="X20" s="233">
        <v>-110</v>
      </c>
      <c r="Y20" s="233">
        <v>415</v>
      </c>
      <c r="Z20" s="234">
        <v>422</v>
      </c>
      <c r="AA20" s="233">
        <v>50</v>
      </c>
      <c r="AB20" s="233">
        <v>1781</v>
      </c>
      <c r="AC20" s="233">
        <v>2427</v>
      </c>
      <c r="AD20" s="234">
        <v>2714</v>
      </c>
      <c r="AE20" s="233">
        <v>61</v>
      </c>
      <c r="AF20" s="233">
        <v>285</v>
      </c>
      <c r="AG20" s="233">
        <v>704</v>
      </c>
      <c r="AH20" s="234">
        <v>1573</v>
      </c>
      <c r="AI20" s="233">
        <v>1983</v>
      </c>
      <c r="AJ20" s="233">
        <v>2865</v>
      </c>
      <c r="AK20" s="233">
        <v>1818</v>
      </c>
      <c r="AL20" s="234">
        <v>4486</v>
      </c>
      <c r="AM20" s="233">
        <v>4491</v>
      </c>
      <c r="AN20" s="233">
        <v>14683</v>
      </c>
      <c r="AO20" s="233">
        <v>16990.273613130361</v>
      </c>
    </row>
    <row r="21" spans="1:41" s="209" customFormat="1" ht="16.5">
      <c r="A21" s="236" t="s">
        <v>152</v>
      </c>
      <c r="B21" s="233"/>
      <c r="C21" s="233">
        <v>-37186</v>
      </c>
      <c r="D21" s="234">
        <v>-66723</v>
      </c>
      <c r="E21" s="233">
        <v>835</v>
      </c>
      <c r="F21" s="233">
        <v>705</v>
      </c>
      <c r="G21" s="233">
        <v>-3689</v>
      </c>
      <c r="H21" s="234">
        <v>3352</v>
      </c>
      <c r="I21" s="233">
        <v>1076</v>
      </c>
      <c r="J21" s="233">
        <v>4623</v>
      </c>
      <c r="K21" s="233">
        <v>1632</v>
      </c>
      <c r="L21" s="233"/>
      <c r="M21" s="233">
        <v>-37186</v>
      </c>
      <c r="N21" s="234">
        <v>-67545</v>
      </c>
      <c r="O21" s="233">
        <v>835</v>
      </c>
      <c r="P21" s="233">
        <v>705</v>
      </c>
      <c r="Q21" s="233">
        <v>-3689</v>
      </c>
      <c r="R21" s="234">
        <v>3220</v>
      </c>
      <c r="S21" s="233">
        <v>1076</v>
      </c>
      <c r="T21" s="233">
        <v>4623</v>
      </c>
      <c r="U21" s="233">
        <v>1632</v>
      </c>
      <c r="V21" s="234">
        <v>1093</v>
      </c>
      <c r="W21" s="233">
        <v>-401</v>
      </c>
      <c r="X21" s="233">
        <v>-338</v>
      </c>
      <c r="Y21" s="233">
        <v>-417</v>
      </c>
      <c r="Z21" s="234">
        <v>7940</v>
      </c>
      <c r="AA21" s="233">
        <v>-297</v>
      </c>
      <c r="AB21" s="233">
        <v>-41</v>
      </c>
      <c r="AC21" s="233">
        <v>484</v>
      </c>
      <c r="AD21" s="234">
        <v>6649</v>
      </c>
      <c r="AE21" s="233">
        <v>635</v>
      </c>
      <c r="AF21" s="233">
        <v>1383</v>
      </c>
      <c r="AG21" s="233">
        <v>2492</v>
      </c>
      <c r="AH21" s="234">
        <v>147</v>
      </c>
      <c r="AI21" s="233">
        <v>521</v>
      </c>
      <c r="AJ21" s="233">
        <v>776</v>
      </c>
      <c r="AK21" s="233">
        <v>680</v>
      </c>
      <c r="AL21" s="234">
        <v>-1048</v>
      </c>
      <c r="AM21" s="233">
        <v>957</v>
      </c>
      <c r="AN21" s="233">
        <v>757</v>
      </c>
      <c r="AO21" s="233">
        <v>902.66280400244136</v>
      </c>
    </row>
    <row r="22" spans="1:41" s="209" customFormat="1" ht="13.5" customHeight="1">
      <c r="A22" s="236" t="s">
        <v>153</v>
      </c>
      <c r="B22" s="233"/>
      <c r="C22" s="233">
        <v>4446</v>
      </c>
      <c r="D22" s="234">
        <v>6743</v>
      </c>
      <c r="E22" s="233">
        <v>959</v>
      </c>
      <c r="F22" s="233">
        <v>2895</v>
      </c>
      <c r="G22" s="233">
        <v>4516</v>
      </c>
      <c r="H22" s="234">
        <v>7647</v>
      </c>
      <c r="I22" s="233">
        <v>2798</v>
      </c>
      <c r="J22" s="233">
        <v>5459</v>
      </c>
      <c r="K22" s="233">
        <v>6903</v>
      </c>
      <c r="L22" s="233"/>
      <c r="M22" s="233">
        <v>4446</v>
      </c>
      <c r="N22" s="234">
        <v>6743</v>
      </c>
      <c r="O22" s="233">
        <v>959</v>
      </c>
      <c r="P22" s="233">
        <v>2895</v>
      </c>
      <c r="Q22" s="233">
        <v>4516</v>
      </c>
      <c r="R22" s="234">
        <v>7647</v>
      </c>
      <c r="S22" s="233">
        <v>2798</v>
      </c>
      <c r="T22" s="233">
        <v>5459</v>
      </c>
      <c r="U22" s="233">
        <v>6903</v>
      </c>
      <c r="V22" s="234">
        <v>7827</v>
      </c>
      <c r="W22" s="233">
        <v>861</v>
      </c>
      <c r="X22" s="233">
        <v>1782</v>
      </c>
      <c r="Y22" s="233">
        <v>2480</v>
      </c>
      <c r="Z22" s="234">
        <v>2846</v>
      </c>
      <c r="AA22" s="233">
        <v>387</v>
      </c>
      <c r="AB22" s="233">
        <v>980</v>
      </c>
      <c r="AC22" s="233">
        <v>1519</v>
      </c>
      <c r="AD22" s="234">
        <v>3940</v>
      </c>
      <c r="AE22" s="233">
        <v>308</v>
      </c>
      <c r="AF22" s="233">
        <v>836</v>
      </c>
      <c r="AG22" s="233">
        <v>694</v>
      </c>
      <c r="AH22" s="234">
        <v>970</v>
      </c>
      <c r="AI22" s="233">
        <v>111</v>
      </c>
      <c r="AJ22" s="233">
        <v>314</v>
      </c>
      <c r="AK22" s="233">
        <v>566</v>
      </c>
      <c r="AL22" s="234">
        <v>115</v>
      </c>
      <c r="AM22" s="233">
        <v>1183</v>
      </c>
      <c r="AN22" s="233">
        <v>1560</v>
      </c>
      <c r="AO22" s="233">
        <v>2377.8482400000003</v>
      </c>
    </row>
    <row r="23" spans="1:41" s="209" customFormat="1" ht="16.5">
      <c r="A23" s="236" t="s">
        <v>154</v>
      </c>
      <c r="B23" s="233"/>
      <c r="C23" s="233">
        <v>777</v>
      </c>
      <c r="D23" s="234">
        <v>1382</v>
      </c>
      <c r="E23" s="233">
        <v>-323</v>
      </c>
      <c r="F23" s="233">
        <v>-1156</v>
      </c>
      <c r="G23" s="233">
        <v>-2040</v>
      </c>
      <c r="H23" s="234">
        <v>-1180</v>
      </c>
      <c r="I23" s="233">
        <v>35</v>
      </c>
      <c r="J23" s="233">
        <v>288</v>
      </c>
      <c r="K23" s="233">
        <v>-173</v>
      </c>
      <c r="L23" s="233"/>
      <c r="M23" s="233">
        <v>777</v>
      </c>
      <c r="N23" s="234">
        <v>1382</v>
      </c>
      <c r="O23" s="233">
        <v>-323</v>
      </c>
      <c r="P23" s="233">
        <v>-1156</v>
      </c>
      <c r="Q23" s="233">
        <v>-2040</v>
      </c>
      <c r="R23" s="234">
        <v>-1180</v>
      </c>
      <c r="S23" s="233">
        <v>35</v>
      </c>
      <c r="T23" s="233">
        <v>288</v>
      </c>
      <c r="U23" s="233">
        <v>-173</v>
      </c>
      <c r="V23" s="234">
        <v>-511</v>
      </c>
      <c r="W23" s="233">
        <v>-936</v>
      </c>
      <c r="X23" s="233">
        <v>-980</v>
      </c>
      <c r="Y23" s="233">
        <v>-499</v>
      </c>
      <c r="Z23" s="234">
        <v>-414</v>
      </c>
      <c r="AA23" s="233">
        <v>-159</v>
      </c>
      <c r="AB23" s="233">
        <v>-485</v>
      </c>
      <c r="AC23" s="233">
        <v>-604</v>
      </c>
      <c r="AD23" s="234">
        <v>173</v>
      </c>
      <c r="AE23" s="233">
        <v>-180</v>
      </c>
      <c r="AF23" s="233">
        <v>-989</v>
      </c>
      <c r="AG23" s="233">
        <v>-1503</v>
      </c>
      <c r="AH23" s="234">
        <v>-1288</v>
      </c>
      <c r="AI23" s="233">
        <v>238</v>
      </c>
      <c r="AJ23" s="233">
        <v>521</v>
      </c>
      <c r="AK23" s="233">
        <v>-143</v>
      </c>
      <c r="AL23" s="234">
        <v>-70</v>
      </c>
      <c r="AM23" s="233">
        <v>18</v>
      </c>
      <c r="AN23" s="233">
        <v>-131</v>
      </c>
      <c r="AO23" s="233">
        <v>27.332579999999979</v>
      </c>
    </row>
    <row r="24" spans="1:41" s="209" customFormat="1" ht="13.5" customHeight="1">
      <c r="A24" s="236" t="s">
        <v>155</v>
      </c>
      <c r="B24" s="233"/>
      <c r="C24" s="233">
        <v>-588</v>
      </c>
      <c r="D24" s="234">
        <v>-588</v>
      </c>
      <c r="E24" s="233">
        <v>0</v>
      </c>
      <c r="F24" s="233">
        <v>1340</v>
      </c>
      <c r="G24" s="233">
        <v>1835</v>
      </c>
      <c r="H24" s="234">
        <v>2095</v>
      </c>
      <c r="I24" s="233">
        <v>9</v>
      </c>
      <c r="J24" s="233">
        <v>-10</v>
      </c>
      <c r="K24" s="233">
        <v>-191</v>
      </c>
      <c r="L24" s="233"/>
      <c r="M24" s="233">
        <v>-80</v>
      </c>
      <c r="N24" s="234">
        <v>556</v>
      </c>
      <c r="O24" s="233">
        <v>279</v>
      </c>
      <c r="P24" s="233">
        <v>1395</v>
      </c>
      <c r="Q24" s="233">
        <v>2048</v>
      </c>
      <c r="R24" s="234">
        <v>2687</v>
      </c>
      <c r="S24" s="233">
        <v>54</v>
      </c>
      <c r="T24" s="233">
        <v>85</v>
      </c>
      <c r="U24" s="233">
        <v>123</v>
      </c>
      <c r="V24" s="234">
        <v>556</v>
      </c>
      <c r="W24" s="233">
        <v>-35246</v>
      </c>
      <c r="X24" s="233">
        <v>-34791</v>
      </c>
      <c r="Y24" s="233">
        <v>-44868</v>
      </c>
      <c r="Z24" s="234">
        <v>-43338</v>
      </c>
      <c r="AA24" s="233">
        <v>29</v>
      </c>
      <c r="AB24" s="233">
        <v>-238</v>
      </c>
      <c r="AC24" s="233">
        <v>-112</v>
      </c>
      <c r="AD24" s="234">
        <v>-960</v>
      </c>
      <c r="AE24" s="233">
        <v>-41</v>
      </c>
      <c r="AF24" s="233">
        <v>508</v>
      </c>
      <c r="AG24" s="233">
        <v>548</v>
      </c>
      <c r="AH24" s="234">
        <v>707</v>
      </c>
      <c r="AI24" s="233">
        <v>88</v>
      </c>
      <c r="AJ24" s="233">
        <v>-5831</v>
      </c>
      <c r="AK24" s="233">
        <v>-6579</v>
      </c>
      <c r="AL24" s="234">
        <v>-7044</v>
      </c>
      <c r="AM24" s="233">
        <v>-602</v>
      </c>
      <c r="AN24" s="233">
        <v>-533</v>
      </c>
      <c r="AO24" s="233">
        <v>-557.46601156000099</v>
      </c>
    </row>
    <row r="25" spans="1:41" s="209" customFormat="1" ht="13.5" customHeight="1">
      <c r="A25" s="236" t="s">
        <v>371</v>
      </c>
      <c r="B25" s="233"/>
      <c r="C25" s="233"/>
      <c r="D25" s="234"/>
      <c r="E25" s="233"/>
      <c r="F25" s="233"/>
      <c r="G25" s="233"/>
      <c r="H25" s="234"/>
      <c r="I25" s="233"/>
      <c r="J25" s="233"/>
      <c r="K25" s="233"/>
      <c r="L25" s="233"/>
      <c r="M25" s="233"/>
      <c r="N25" s="234"/>
      <c r="O25" s="233"/>
      <c r="P25" s="233"/>
      <c r="Q25" s="233"/>
      <c r="R25" s="234"/>
      <c r="S25" s="233"/>
      <c r="T25" s="233"/>
      <c r="U25" s="233"/>
      <c r="V25" s="234"/>
      <c r="W25" s="233"/>
      <c r="X25" s="233"/>
      <c r="Y25" s="233"/>
      <c r="Z25" s="234"/>
      <c r="AA25" s="233"/>
      <c r="AB25" s="233"/>
      <c r="AC25" s="233"/>
      <c r="AD25" s="234"/>
      <c r="AE25" s="233"/>
      <c r="AF25" s="233"/>
      <c r="AG25" s="233"/>
      <c r="AH25" s="234"/>
      <c r="AI25" s="233"/>
      <c r="AJ25" s="233"/>
      <c r="AK25" s="233"/>
      <c r="AL25" s="234">
        <v>597</v>
      </c>
      <c r="AM25" s="233">
        <v>-37</v>
      </c>
      <c r="AN25" s="233">
        <v>-40</v>
      </c>
      <c r="AO25" s="233">
        <v>-45.045000000000002</v>
      </c>
    </row>
    <row r="26" spans="1:41" s="209" customFormat="1" ht="16.5">
      <c r="A26" s="236" t="s">
        <v>156</v>
      </c>
      <c r="B26" s="233"/>
      <c r="C26" s="233">
        <v>508</v>
      </c>
      <c r="D26" s="234">
        <v>987</v>
      </c>
      <c r="E26" s="233">
        <v>253</v>
      </c>
      <c r="F26" s="233">
        <v>0</v>
      </c>
      <c r="G26" s="233">
        <v>0</v>
      </c>
      <c r="H26" s="234">
        <v>0</v>
      </c>
      <c r="I26" s="233">
        <v>0</v>
      </c>
      <c r="J26" s="233">
        <v>0</v>
      </c>
      <c r="K26" s="233">
        <v>0</v>
      </c>
      <c r="L26" s="233"/>
      <c r="M26" s="233">
        <v>0</v>
      </c>
      <c r="N26" s="234">
        <v>0</v>
      </c>
      <c r="O26" s="233">
        <v>0</v>
      </c>
      <c r="P26" s="233">
        <v>0</v>
      </c>
      <c r="Q26" s="233">
        <v>0</v>
      </c>
      <c r="R26" s="234">
        <v>0</v>
      </c>
      <c r="S26" s="233">
        <v>0</v>
      </c>
      <c r="T26" s="233">
        <v>0</v>
      </c>
      <c r="U26" s="233">
        <v>0</v>
      </c>
      <c r="V26" s="234">
        <v>0</v>
      </c>
      <c r="W26" s="233">
        <v>0</v>
      </c>
      <c r="X26" s="233">
        <v>0</v>
      </c>
      <c r="Y26" s="233">
        <v>0</v>
      </c>
      <c r="Z26" s="234">
        <v>0</v>
      </c>
      <c r="AA26" s="233">
        <v>0</v>
      </c>
      <c r="AB26" s="233">
        <v>0</v>
      </c>
      <c r="AC26" s="233">
        <v>0</v>
      </c>
      <c r="AD26" s="234">
        <v>0</v>
      </c>
      <c r="AE26" s="233">
        <v>0</v>
      </c>
      <c r="AF26" s="233">
        <v>0</v>
      </c>
      <c r="AG26" s="233">
        <v>0</v>
      </c>
      <c r="AH26" s="234">
        <v>0</v>
      </c>
      <c r="AI26" s="233">
        <v>0</v>
      </c>
      <c r="AJ26" s="233"/>
      <c r="AK26" s="233">
        <v>0</v>
      </c>
      <c r="AL26" s="234">
        <v>0</v>
      </c>
      <c r="AM26" s="233"/>
      <c r="AN26" s="233">
        <v>0</v>
      </c>
      <c r="AO26" s="233">
        <v>0</v>
      </c>
    </row>
    <row r="27" spans="1:41" s="209" customFormat="1" ht="13.5" customHeight="1">
      <c r="A27" s="236" t="s">
        <v>157</v>
      </c>
      <c r="B27" s="233"/>
      <c r="C27" s="233">
        <v>0</v>
      </c>
      <c r="D27" s="234">
        <v>-1297</v>
      </c>
      <c r="E27" s="233">
        <v>-3328</v>
      </c>
      <c r="F27" s="233">
        <v>-4675</v>
      </c>
      <c r="G27" s="233">
        <v>-5456</v>
      </c>
      <c r="H27" s="234">
        <v>-2540</v>
      </c>
      <c r="I27" s="233">
        <v>1677</v>
      </c>
      <c r="J27" s="233">
        <v>4385</v>
      </c>
      <c r="K27" s="233">
        <v>4965</v>
      </c>
      <c r="L27" s="233"/>
      <c r="M27" s="233">
        <v>0</v>
      </c>
      <c r="N27" s="234">
        <v>-1297</v>
      </c>
      <c r="O27" s="233">
        <v>-3328</v>
      </c>
      <c r="P27" s="233">
        <v>-4675</v>
      </c>
      <c r="Q27" s="233">
        <v>-5456</v>
      </c>
      <c r="R27" s="234">
        <v>-2540</v>
      </c>
      <c r="S27" s="233">
        <v>1677</v>
      </c>
      <c r="T27" s="233">
        <v>4385</v>
      </c>
      <c r="U27" s="233">
        <v>4965</v>
      </c>
      <c r="V27" s="234">
        <v>4337</v>
      </c>
      <c r="W27" s="233">
        <v>845</v>
      </c>
      <c r="X27" s="233">
        <v>440</v>
      </c>
      <c r="Y27" s="233">
        <v>23</v>
      </c>
      <c r="Z27" s="234">
        <v>-375</v>
      </c>
      <c r="AA27" s="233">
        <v>-125</v>
      </c>
      <c r="AB27" s="233">
        <v>-125</v>
      </c>
      <c r="AC27" s="233">
        <v>-125</v>
      </c>
      <c r="AD27" s="234">
        <v>-125</v>
      </c>
      <c r="AE27" s="233">
        <v>0</v>
      </c>
      <c r="AF27" s="233">
        <v>0</v>
      </c>
      <c r="AG27" s="233">
        <v>0</v>
      </c>
      <c r="AH27" s="234">
        <v>0</v>
      </c>
      <c r="AI27" s="233">
        <v>0</v>
      </c>
      <c r="AJ27" s="233"/>
      <c r="AK27" s="233">
        <v>0</v>
      </c>
      <c r="AL27" s="234">
        <v>0</v>
      </c>
      <c r="AM27" s="233"/>
      <c r="AN27" s="233">
        <v>0</v>
      </c>
      <c r="AO27" s="233">
        <v>0</v>
      </c>
    </row>
    <row r="28" spans="1:41" s="209" customFormat="1" ht="16.5">
      <c r="A28" s="236" t="s">
        <v>158</v>
      </c>
      <c r="B28" s="233"/>
      <c r="C28" s="233"/>
      <c r="D28" s="234"/>
      <c r="E28" s="233"/>
      <c r="F28" s="233"/>
      <c r="G28" s="233"/>
      <c r="H28" s="234" t="s">
        <v>159</v>
      </c>
      <c r="I28" s="233"/>
      <c r="J28" s="233"/>
      <c r="K28" s="233"/>
      <c r="L28" s="233"/>
      <c r="M28" s="233"/>
      <c r="N28" s="234" t="s">
        <v>160</v>
      </c>
      <c r="O28" s="233"/>
      <c r="P28" s="233"/>
      <c r="Q28" s="233"/>
      <c r="R28" s="234" t="s">
        <v>160</v>
      </c>
      <c r="S28" s="233"/>
      <c r="T28" s="233"/>
      <c r="U28" s="233"/>
      <c r="V28" s="234"/>
      <c r="W28" s="233"/>
      <c r="X28" s="233"/>
      <c r="Y28" s="233"/>
      <c r="Z28" s="234"/>
      <c r="AA28" s="233"/>
      <c r="AB28" s="233"/>
      <c r="AC28" s="233"/>
      <c r="AD28" s="234"/>
      <c r="AE28" s="233"/>
      <c r="AF28" s="233"/>
      <c r="AG28" s="233"/>
      <c r="AH28" s="234"/>
      <c r="AI28" s="233"/>
      <c r="AJ28" s="233"/>
      <c r="AK28" s="233"/>
      <c r="AL28" s="234"/>
      <c r="AM28" s="233"/>
      <c r="AN28" s="233">
        <v>0</v>
      </c>
      <c r="AO28" s="233">
        <v>0</v>
      </c>
    </row>
    <row r="29" spans="1:41" s="209" customFormat="1" ht="13.5" customHeight="1">
      <c r="A29" s="235" t="s">
        <v>161</v>
      </c>
      <c r="B29" s="233"/>
      <c r="C29" s="233">
        <v>-2784</v>
      </c>
      <c r="D29" s="234">
        <v>-4832</v>
      </c>
      <c r="E29" s="233">
        <v>-10875</v>
      </c>
      <c r="F29" s="233">
        <v>-19813</v>
      </c>
      <c r="G29" s="233">
        <v>-6374</v>
      </c>
      <c r="H29" s="234">
        <v>-19319</v>
      </c>
      <c r="I29" s="233">
        <v>-8742</v>
      </c>
      <c r="J29" s="233">
        <v>624</v>
      </c>
      <c r="K29" s="233">
        <v>3501</v>
      </c>
      <c r="L29" s="233"/>
      <c r="M29" s="233">
        <v>-2784</v>
      </c>
      <c r="N29" s="234">
        <v>-4832</v>
      </c>
      <c r="O29" s="233">
        <v>-10875</v>
      </c>
      <c r="P29" s="233">
        <v>-19813</v>
      </c>
      <c r="Q29" s="233">
        <v>-6374</v>
      </c>
      <c r="R29" s="234">
        <v>-19319</v>
      </c>
      <c r="S29" s="233">
        <v>-8742</v>
      </c>
      <c r="T29" s="233">
        <v>624</v>
      </c>
      <c r="U29" s="233">
        <v>3501</v>
      </c>
      <c r="V29" s="234">
        <v>4410</v>
      </c>
      <c r="W29" s="233">
        <v>13476</v>
      </c>
      <c r="X29" s="233">
        <v>38260</v>
      </c>
      <c r="Y29" s="233">
        <v>44197</v>
      </c>
      <c r="Z29" s="234">
        <v>54538</v>
      </c>
      <c r="AA29" s="233">
        <v>-11248</v>
      </c>
      <c r="AB29" s="233">
        <v>2004</v>
      </c>
      <c r="AC29" s="233">
        <v>14440</v>
      </c>
      <c r="AD29" s="234">
        <v>17438</v>
      </c>
      <c r="AE29" s="233">
        <v>-6146</v>
      </c>
      <c r="AF29" s="233">
        <v>80674</v>
      </c>
      <c r="AG29" s="233">
        <v>83282</v>
      </c>
      <c r="AH29" s="234">
        <v>77650</v>
      </c>
      <c r="AI29" s="233">
        <v>950</v>
      </c>
      <c r="AJ29" s="233">
        <v>-7703</v>
      </c>
      <c r="AK29" s="233">
        <v>2954</v>
      </c>
      <c r="AL29" s="234">
        <v>22729</v>
      </c>
      <c r="AM29" s="233">
        <v>-2624</v>
      </c>
      <c r="AN29" s="233">
        <v>6379</v>
      </c>
      <c r="AO29" s="233">
        <v>16394.613433724142</v>
      </c>
    </row>
    <row r="30" spans="1:41" s="209" customFormat="1" ht="16.5">
      <c r="A30" s="235" t="s">
        <v>162</v>
      </c>
      <c r="B30" s="233"/>
      <c r="C30" s="233">
        <v>189</v>
      </c>
      <c r="D30" s="234">
        <v>2628</v>
      </c>
      <c r="E30" s="233">
        <v>-5567</v>
      </c>
      <c r="F30" s="233">
        <v>-1603</v>
      </c>
      <c r="G30" s="233">
        <v>-5770</v>
      </c>
      <c r="H30" s="234">
        <v>-2820</v>
      </c>
      <c r="I30" s="233">
        <v>-632</v>
      </c>
      <c r="J30" s="233">
        <v>1260</v>
      </c>
      <c r="K30" s="233">
        <v>2377</v>
      </c>
      <c r="L30" s="233"/>
      <c r="M30" s="233">
        <v>189</v>
      </c>
      <c r="N30" s="234">
        <v>1029</v>
      </c>
      <c r="O30" s="233">
        <v>-5567</v>
      </c>
      <c r="P30" s="233">
        <v>-1603</v>
      </c>
      <c r="Q30" s="233">
        <v>-5770</v>
      </c>
      <c r="R30" s="234">
        <v>-2820</v>
      </c>
      <c r="S30" s="233">
        <v>-632</v>
      </c>
      <c r="T30" s="233">
        <v>1260</v>
      </c>
      <c r="U30" s="233">
        <v>2377</v>
      </c>
      <c r="V30" s="234">
        <v>-4825</v>
      </c>
      <c r="W30" s="233">
        <v>-5678</v>
      </c>
      <c r="X30" s="233">
        <v>-9157</v>
      </c>
      <c r="Y30" s="233">
        <v>-8012</v>
      </c>
      <c r="Z30" s="234">
        <v>-1379</v>
      </c>
      <c r="AA30" s="233">
        <v>-5895</v>
      </c>
      <c r="AB30" s="233">
        <v>-3447</v>
      </c>
      <c r="AC30" s="233">
        <v>-4329</v>
      </c>
      <c r="AD30" s="234">
        <v>-1597</v>
      </c>
      <c r="AE30" s="233">
        <v>-8858</v>
      </c>
      <c r="AF30" s="233">
        <v>-10870</v>
      </c>
      <c r="AG30" s="233">
        <v>-6910</v>
      </c>
      <c r="AH30" s="234">
        <v>-7813</v>
      </c>
      <c r="AI30" s="233">
        <v>-1494</v>
      </c>
      <c r="AJ30" s="233">
        <v>6495</v>
      </c>
      <c r="AK30" s="233">
        <v>8732</v>
      </c>
      <c r="AL30" s="234">
        <v>5523</v>
      </c>
      <c r="AM30" s="233">
        <v>-2818</v>
      </c>
      <c r="AN30" s="233">
        <v>-6842</v>
      </c>
      <c r="AO30" s="233">
        <v>-3960.997421165931</v>
      </c>
    </row>
    <row r="31" spans="1:41" s="209" customFormat="1" ht="13.5" customHeight="1">
      <c r="A31" s="235" t="s">
        <v>163</v>
      </c>
      <c r="B31" s="233"/>
      <c r="C31" s="233">
        <v>48745</v>
      </c>
      <c r="D31" s="234">
        <v>69551</v>
      </c>
      <c r="E31" s="233">
        <v>-18864</v>
      </c>
      <c r="F31" s="233">
        <v>40677</v>
      </c>
      <c r="G31" s="233">
        <v>-23457</v>
      </c>
      <c r="H31" s="234">
        <v>5157</v>
      </c>
      <c r="I31" s="233">
        <v>-33574</v>
      </c>
      <c r="J31" s="233">
        <v>-14991</v>
      </c>
      <c r="K31" s="233">
        <v>-43861</v>
      </c>
      <c r="L31" s="233"/>
      <c r="M31" s="233">
        <v>49293</v>
      </c>
      <c r="N31" s="234">
        <v>77171</v>
      </c>
      <c r="O31" s="233">
        <v>-18205</v>
      </c>
      <c r="P31" s="233">
        <v>42038</v>
      </c>
      <c r="Q31" s="233">
        <v>-21348</v>
      </c>
      <c r="R31" s="234">
        <v>8815</v>
      </c>
      <c r="S31" s="233">
        <v>-33033</v>
      </c>
      <c r="T31" s="233">
        <v>-12595</v>
      </c>
      <c r="U31" s="233">
        <v>-41146</v>
      </c>
      <c r="V31" s="234">
        <v>-19588</v>
      </c>
      <c r="W31" s="233">
        <v>-21420</v>
      </c>
      <c r="X31" s="233">
        <v>-8812</v>
      </c>
      <c r="Y31" s="233">
        <v>-48257</v>
      </c>
      <c r="Z31" s="234">
        <v>12015</v>
      </c>
      <c r="AA31" s="233">
        <v>-30787</v>
      </c>
      <c r="AB31" s="233">
        <v>-34785</v>
      </c>
      <c r="AC31" s="233">
        <v>-57433</v>
      </c>
      <c r="AD31" s="234">
        <v>-61068</v>
      </c>
      <c r="AE31" s="233">
        <v>5345</v>
      </c>
      <c r="AF31" s="233">
        <v>45148</v>
      </c>
      <c r="AG31" s="233">
        <v>-37004</v>
      </c>
      <c r="AH31" s="234">
        <v>-520</v>
      </c>
      <c r="AI31" s="233">
        <v>-24232</v>
      </c>
      <c r="AJ31" s="233">
        <v>-639</v>
      </c>
      <c r="AK31" s="233">
        <v>23667</v>
      </c>
      <c r="AL31" s="234">
        <v>63711</v>
      </c>
      <c r="AM31" s="233">
        <v>-6420</v>
      </c>
      <c r="AN31" s="233">
        <v>13427</v>
      </c>
      <c r="AO31" s="233">
        <v>22500.750472224783</v>
      </c>
    </row>
    <row r="32" spans="1:41" s="209" customFormat="1" ht="16.5">
      <c r="A32" s="235" t="s">
        <v>164</v>
      </c>
      <c r="B32" s="233"/>
      <c r="C32" s="233">
        <v>4936</v>
      </c>
      <c r="D32" s="234">
        <v>4907</v>
      </c>
      <c r="E32" s="233">
        <v>-273</v>
      </c>
      <c r="F32" s="233">
        <v>-2458</v>
      </c>
      <c r="G32" s="233">
        <v>-3689</v>
      </c>
      <c r="H32" s="234">
        <v>-6710</v>
      </c>
      <c r="I32" s="233">
        <v>-1551</v>
      </c>
      <c r="J32" s="233">
        <v>-7703</v>
      </c>
      <c r="K32" s="233">
        <v>-7502</v>
      </c>
      <c r="L32" s="233"/>
      <c r="M32" s="233">
        <v>4936</v>
      </c>
      <c r="N32" s="234">
        <v>4907</v>
      </c>
      <c r="O32" s="233">
        <v>-273</v>
      </c>
      <c r="P32" s="233">
        <v>2578</v>
      </c>
      <c r="Q32" s="233">
        <v>1347</v>
      </c>
      <c r="R32" s="234">
        <v>918</v>
      </c>
      <c r="S32" s="233">
        <v>-1551</v>
      </c>
      <c r="T32" s="233">
        <v>-3899</v>
      </c>
      <c r="U32" s="233">
        <v>-5198</v>
      </c>
      <c r="V32" s="234">
        <v>-14339</v>
      </c>
      <c r="W32" s="233">
        <v>-568</v>
      </c>
      <c r="X32" s="233">
        <v>-642</v>
      </c>
      <c r="Y32" s="233">
        <v>-362</v>
      </c>
      <c r="Z32" s="234">
        <v>-353</v>
      </c>
      <c r="AA32" s="233">
        <v>37</v>
      </c>
      <c r="AB32" s="233">
        <v>391</v>
      </c>
      <c r="AC32" s="233">
        <v>604</v>
      </c>
      <c r="AD32" s="234">
        <v>1382</v>
      </c>
      <c r="AE32" s="233">
        <v>-12</v>
      </c>
      <c r="AF32" s="233">
        <v>-23</v>
      </c>
      <c r="AG32" s="233">
        <v>426</v>
      </c>
      <c r="AH32" s="234">
        <v>945</v>
      </c>
      <c r="AI32" s="233">
        <v>94</v>
      </c>
      <c r="AJ32" s="233">
        <v>-403</v>
      </c>
      <c r="AK32" s="233">
        <v>668</v>
      </c>
      <c r="AL32" s="234">
        <v>-71</v>
      </c>
      <c r="AM32" s="233">
        <v>346</v>
      </c>
      <c r="AN32" s="233">
        <v>955</v>
      </c>
      <c r="AO32" s="233">
        <v>3359.66765897</v>
      </c>
    </row>
    <row r="33" spans="1:41" s="209" customFormat="1" ht="16.5">
      <c r="A33" s="236" t="s">
        <v>165</v>
      </c>
      <c r="B33" s="233"/>
      <c r="C33" s="233">
        <v>0</v>
      </c>
      <c r="D33" s="234">
        <v>0</v>
      </c>
      <c r="E33" s="233">
        <v>0</v>
      </c>
      <c r="F33" s="233"/>
      <c r="G33" s="233"/>
      <c r="H33" s="234"/>
      <c r="I33" s="233">
        <v>0</v>
      </c>
      <c r="J33" s="233">
        <v>0</v>
      </c>
      <c r="K33" s="233">
        <v>0</v>
      </c>
      <c r="L33" s="233"/>
      <c r="M33" s="233">
        <v>-8574</v>
      </c>
      <c r="N33" s="234">
        <v>-10992</v>
      </c>
      <c r="O33" s="233">
        <v>-492</v>
      </c>
      <c r="P33" s="233">
        <v>-1377</v>
      </c>
      <c r="Q33" s="233">
        <v>-2360</v>
      </c>
      <c r="R33" s="234">
        <v>-4009</v>
      </c>
      <c r="S33" s="233">
        <v>-2434</v>
      </c>
      <c r="T33" s="233">
        <v>-2860</v>
      </c>
      <c r="U33" s="233">
        <v>-3130</v>
      </c>
      <c r="V33" s="234">
        <v>-1285</v>
      </c>
      <c r="W33" s="233">
        <v>-88</v>
      </c>
      <c r="X33" s="233">
        <v>-297</v>
      </c>
      <c r="Y33" s="233">
        <v>-289</v>
      </c>
      <c r="Z33" s="234">
        <v>-519</v>
      </c>
      <c r="AA33" s="233">
        <v>-156</v>
      </c>
      <c r="AB33" s="233">
        <v>-304</v>
      </c>
      <c r="AC33" s="233">
        <v>-405</v>
      </c>
      <c r="AD33" s="234">
        <v>-546</v>
      </c>
      <c r="AE33" s="233">
        <v>-140</v>
      </c>
      <c r="AF33" s="233">
        <v>-199</v>
      </c>
      <c r="AG33" s="233">
        <v>-330</v>
      </c>
      <c r="AH33" s="234">
        <v>-423</v>
      </c>
      <c r="AI33" s="233">
        <v>-116</v>
      </c>
      <c r="AJ33" s="233">
        <v>-298</v>
      </c>
      <c r="AK33" s="233">
        <v>-443</v>
      </c>
      <c r="AL33" s="234">
        <v>-539</v>
      </c>
      <c r="AM33" s="233">
        <v>-482</v>
      </c>
      <c r="AN33" s="233">
        <v>-573</v>
      </c>
      <c r="AO33" s="233">
        <v>-676.29987232000008</v>
      </c>
    </row>
    <row r="34" spans="1:41" s="165" customFormat="1" ht="16.5">
      <c r="A34" s="161" t="s">
        <v>166</v>
      </c>
      <c r="B34" s="162"/>
      <c r="C34" s="163">
        <f>SUM(C10:C33)</f>
        <v>-11801</v>
      </c>
      <c r="D34" s="164">
        <f>SUM(D10:D33)</f>
        <v>23455</v>
      </c>
      <c r="E34" s="163">
        <f>SUM(E10:E33)</f>
        <v>-20082</v>
      </c>
      <c r="F34" s="163">
        <v>48251</v>
      </c>
      <c r="G34" s="163">
        <v>-2280</v>
      </c>
      <c r="H34" s="164">
        <v>30457</v>
      </c>
      <c r="I34" s="163">
        <f>SUM(I10:I33)</f>
        <v>-37139</v>
      </c>
      <c r="J34" s="163">
        <f>SUM(J10:J33)</f>
        <v>-4776</v>
      </c>
      <c r="K34" s="163">
        <f>SUM(K10:K33)</f>
        <v>-33639</v>
      </c>
      <c r="L34" s="162"/>
      <c r="M34" s="163">
        <f t="shared" ref="M34:W34" si="0">SUM(M10:M33)</f>
        <v>18782</v>
      </c>
      <c r="N34" s="164">
        <f t="shared" si="0"/>
        <v>51777</v>
      </c>
      <c r="O34" s="163">
        <f t="shared" si="0"/>
        <v>-21653</v>
      </c>
      <c r="P34" s="163">
        <f t="shared" si="0"/>
        <v>44612</v>
      </c>
      <c r="Q34" s="163">
        <f t="shared" si="0"/>
        <v>-7391</v>
      </c>
      <c r="R34" s="164">
        <f t="shared" si="0"/>
        <v>23600</v>
      </c>
      <c r="S34" s="163">
        <f t="shared" si="0"/>
        <v>-42648</v>
      </c>
      <c r="T34" s="163">
        <f t="shared" si="0"/>
        <v>-14838</v>
      </c>
      <c r="U34" s="163">
        <f t="shared" si="0"/>
        <v>-47357</v>
      </c>
      <c r="V34" s="164">
        <f t="shared" si="0"/>
        <v>-63851</v>
      </c>
      <c r="W34" s="163">
        <f t="shared" si="0"/>
        <v>-35373</v>
      </c>
      <c r="X34" s="163">
        <v>-23116</v>
      </c>
      <c r="Y34" s="163">
        <v>-66160</v>
      </c>
      <c r="Z34" s="164">
        <f t="shared" ref="Z34:AK34" si="1">SUM(Z10:Z33)</f>
        <v>-29781</v>
      </c>
      <c r="AA34" s="163">
        <f t="shared" si="1"/>
        <v>-63925</v>
      </c>
      <c r="AB34" s="163">
        <f t="shared" si="1"/>
        <v>-45990</v>
      </c>
      <c r="AC34" s="163">
        <f t="shared" si="1"/>
        <v>-73588</v>
      </c>
      <c r="AD34" s="164">
        <f t="shared" si="1"/>
        <v>-111534</v>
      </c>
      <c r="AE34" s="163">
        <f t="shared" si="1"/>
        <v>-44045</v>
      </c>
      <c r="AF34" s="163">
        <f t="shared" si="1"/>
        <v>26140</v>
      </c>
      <c r="AG34" s="163">
        <f t="shared" si="1"/>
        <v>-86951</v>
      </c>
      <c r="AH34" s="164">
        <f t="shared" si="1"/>
        <v>-87162</v>
      </c>
      <c r="AI34" s="163">
        <f t="shared" si="1"/>
        <v>-55269</v>
      </c>
      <c r="AJ34" s="163">
        <f t="shared" si="1"/>
        <v>-54741</v>
      </c>
      <c r="AK34" s="163">
        <f t="shared" si="1"/>
        <v>-37972</v>
      </c>
      <c r="AL34" s="164">
        <f t="shared" ref="AL34:AM34" si="2">SUM(AL10:AL33)</f>
        <v>3556</v>
      </c>
      <c r="AM34" s="163">
        <f t="shared" si="2"/>
        <v>-29080</v>
      </c>
      <c r="AN34" s="163">
        <f>SUM(AN10:AN33)</f>
        <v>-16926</v>
      </c>
      <c r="AO34" s="163">
        <f>SUM(AO10:AO33)</f>
        <v>-12218.952846456676</v>
      </c>
    </row>
    <row r="35" spans="1:41" s="209" customFormat="1" ht="16.5">
      <c r="A35" s="235"/>
      <c r="B35" s="233"/>
      <c r="C35" s="233"/>
      <c r="D35" s="234"/>
      <c r="E35" s="233"/>
      <c r="F35" s="233"/>
      <c r="G35" s="233"/>
      <c r="H35" s="234"/>
      <c r="I35" s="233"/>
      <c r="J35" s="233"/>
      <c r="K35" s="233"/>
      <c r="L35" s="233"/>
      <c r="M35" s="233"/>
      <c r="N35" s="234"/>
      <c r="O35" s="233" t="s">
        <v>159</v>
      </c>
      <c r="P35" s="233" t="s">
        <v>159</v>
      </c>
      <c r="Q35" s="233" t="s">
        <v>159</v>
      </c>
      <c r="R35" s="234"/>
      <c r="S35" s="233" t="s">
        <v>159</v>
      </c>
      <c r="T35" s="233" t="s">
        <v>159</v>
      </c>
      <c r="U35" s="233" t="s">
        <v>159</v>
      </c>
      <c r="V35" s="234"/>
      <c r="W35" s="233" t="s">
        <v>159</v>
      </c>
      <c r="X35" s="233"/>
      <c r="Y35" s="233"/>
      <c r="Z35" s="234"/>
      <c r="AA35" s="233"/>
      <c r="AB35" s="233"/>
      <c r="AC35" s="233"/>
      <c r="AD35" s="234"/>
      <c r="AE35" s="233"/>
      <c r="AF35" s="233"/>
      <c r="AG35" s="233"/>
      <c r="AH35" s="234"/>
      <c r="AI35" s="233"/>
      <c r="AJ35" s="233"/>
      <c r="AK35" s="233"/>
      <c r="AL35" s="234"/>
      <c r="AM35" s="233"/>
      <c r="AN35" s="233"/>
      <c r="AO35" s="233"/>
    </row>
    <row r="36" spans="1:41" s="209" customFormat="1" ht="16.5">
      <c r="A36" s="161" t="s">
        <v>167</v>
      </c>
      <c r="B36" s="233"/>
      <c r="C36" s="233"/>
      <c r="D36" s="234"/>
      <c r="E36" s="233"/>
      <c r="F36" s="233"/>
      <c r="G36" s="233"/>
      <c r="H36" s="234"/>
      <c r="I36" s="233"/>
      <c r="J36" s="233"/>
      <c r="K36" s="233"/>
      <c r="L36" s="233"/>
      <c r="M36" s="233"/>
      <c r="N36" s="234"/>
      <c r="O36" s="233"/>
      <c r="P36" s="233"/>
      <c r="Q36" s="233"/>
      <c r="R36" s="234" t="s">
        <v>159</v>
      </c>
      <c r="S36" s="233"/>
      <c r="T36" s="233"/>
      <c r="U36" s="233"/>
      <c r="V36" s="234" t="s">
        <v>159</v>
      </c>
      <c r="W36" s="233"/>
      <c r="X36" s="233"/>
      <c r="Y36" s="233"/>
      <c r="Z36" s="234" t="s">
        <v>159</v>
      </c>
      <c r="AA36" s="233"/>
      <c r="AB36" s="233"/>
      <c r="AC36" s="233"/>
      <c r="AD36" s="234"/>
      <c r="AE36" s="233"/>
      <c r="AF36" s="233"/>
      <c r="AG36" s="233"/>
      <c r="AH36" s="234"/>
      <c r="AI36" s="233"/>
      <c r="AJ36" s="233"/>
      <c r="AK36" s="233"/>
      <c r="AL36" s="234"/>
      <c r="AM36" s="233"/>
      <c r="AN36" s="233"/>
      <c r="AO36" s="233"/>
    </row>
    <row r="37" spans="1:41" s="209" customFormat="1" ht="16.5">
      <c r="A37" s="235" t="s">
        <v>168</v>
      </c>
      <c r="B37" s="233"/>
      <c r="C37" s="233">
        <v>-7001</v>
      </c>
      <c r="D37" s="234">
        <v>-14440</v>
      </c>
      <c r="E37" s="233">
        <v>-5957</v>
      </c>
      <c r="F37" s="233">
        <v>-10244</v>
      </c>
      <c r="G37" s="233">
        <v>-14077</v>
      </c>
      <c r="H37" s="234">
        <v>-20072</v>
      </c>
      <c r="I37" s="233">
        <v>-5572</v>
      </c>
      <c r="J37" s="233">
        <v>-9072</v>
      </c>
      <c r="K37" s="233">
        <v>-10797</v>
      </c>
      <c r="L37" s="233"/>
      <c r="M37" s="233">
        <v>-7001</v>
      </c>
      <c r="N37" s="234">
        <v>-14440</v>
      </c>
      <c r="O37" s="233">
        <v>-5957</v>
      </c>
      <c r="P37" s="233">
        <v>-10244</v>
      </c>
      <c r="Q37" s="233">
        <v>-14077</v>
      </c>
      <c r="R37" s="234">
        <v>-20072</v>
      </c>
      <c r="S37" s="233">
        <v>-5572</v>
      </c>
      <c r="T37" s="233">
        <v>-9072</v>
      </c>
      <c r="U37" s="233">
        <v>-10797</v>
      </c>
      <c r="V37" s="234">
        <v>-14360</v>
      </c>
      <c r="W37" s="233">
        <v>-3591</v>
      </c>
      <c r="X37" s="233">
        <v>-5766</v>
      </c>
      <c r="Y37" s="233">
        <v>-6893</v>
      </c>
      <c r="Z37" s="234">
        <v>-11663</v>
      </c>
      <c r="AA37" s="233">
        <v>-1609</v>
      </c>
      <c r="AB37" s="233">
        <v>-3498</v>
      </c>
      <c r="AC37" s="233">
        <v>-6950</v>
      </c>
      <c r="AD37" s="234">
        <v>-14574</v>
      </c>
      <c r="AE37" s="233">
        <v>-7728</v>
      </c>
      <c r="AF37" s="233">
        <v>-10689</v>
      </c>
      <c r="AG37" s="233">
        <v>-14208</v>
      </c>
      <c r="AH37" s="234">
        <v>-18299</v>
      </c>
      <c r="AI37" s="233">
        <v>-1888</v>
      </c>
      <c r="AJ37" s="233">
        <v>-3357</v>
      </c>
      <c r="AK37" s="233">
        <v>-5585</v>
      </c>
      <c r="AL37" s="234">
        <v>-8075</v>
      </c>
      <c r="AM37" s="233">
        <v>-2378</v>
      </c>
      <c r="AN37" s="233">
        <v>-4033</v>
      </c>
      <c r="AO37" s="233">
        <v>-6330.4096988326673</v>
      </c>
    </row>
    <row r="38" spans="1:41" s="209" customFormat="1" ht="16.5">
      <c r="A38" s="235" t="s">
        <v>169</v>
      </c>
      <c r="B38" s="180"/>
      <c r="C38" s="233"/>
      <c r="D38" s="234"/>
      <c r="E38" s="233"/>
      <c r="F38" s="233"/>
      <c r="G38" s="233"/>
      <c r="H38" s="234"/>
      <c r="I38" s="233"/>
      <c r="J38" s="233"/>
      <c r="K38" s="233"/>
      <c r="L38" s="180"/>
      <c r="M38" s="233"/>
      <c r="N38" s="234"/>
      <c r="O38" s="233"/>
      <c r="P38" s="233"/>
      <c r="Q38" s="233"/>
      <c r="R38" s="234"/>
      <c r="S38" s="233"/>
      <c r="T38" s="233"/>
      <c r="U38" s="233"/>
      <c r="V38" s="234"/>
      <c r="W38" s="233"/>
      <c r="X38" s="233"/>
      <c r="Y38" s="233"/>
      <c r="Z38" s="234"/>
      <c r="AA38" s="233"/>
      <c r="AB38" s="233"/>
      <c r="AC38" s="233"/>
      <c r="AD38" s="234"/>
      <c r="AE38" s="233">
        <v>-25</v>
      </c>
      <c r="AF38" s="233">
        <v>-15</v>
      </c>
      <c r="AG38" s="233">
        <v>-15</v>
      </c>
      <c r="AH38" s="234">
        <v>-15</v>
      </c>
      <c r="AI38" s="233">
        <v>0</v>
      </c>
      <c r="AJ38" s="233" t="s">
        <v>361</v>
      </c>
      <c r="AK38" s="233">
        <v>0</v>
      </c>
      <c r="AL38" s="234">
        <v>0</v>
      </c>
      <c r="AM38" s="233">
        <v>0</v>
      </c>
      <c r="AN38" s="233">
        <v>0</v>
      </c>
      <c r="AO38" s="233">
        <v>0</v>
      </c>
    </row>
    <row r="39" spans="1:41" s="209" customFormat="1" ht="16.5">
      <c r="A39" s="235" t="s">
        <v>170</v>
      </c>
      <c r="B39" s="233"/>
      <c r="C39" s="233">
        <v>-6348</v>
      </c>
      <c r="D39" s="234">
        <v>-7843</v>
      </c>
      <c r="E39" s="233">
        <v>-1092</v>
      </c>
      <c r="F39" s="233">
        <v>-2115</v>
      </c>
      <c r="G39" s="233">
        <v>-3080</v>
      </c>
      <c r="H39" s="234">
        <v>-7438</v>
      </c>
      <c r="I39" s="233">
        <v>-1879</v>
      </c>
      <c r="J39" s="233">
        <v>-4007</v>
      </c>
      <c r="K39" s="233">
        <v>-5074</v>
      </c>
      <c r="L39" s="233"/>
      <c r="M39" s="233">
        <v>-6348</v>
      </c>
      <c r="N39" s="234">
        <v>-7843</v>
      </c>
      <c r="O39" s="233">
        <v>-1092</v>
      </c>
      <c r="P39" s="233">
        <v>-2115</v>
      </c>
      <c r="Q39" s="233">
        <v>-3080</v>
      </c>
      <c r="R39" s="234">
        <v>-7438</v>
      </c>
      <c r="S39" s="233">
        <v>-1879</v>
      </c>
      <c r="T39" s="233">
        <v>-4007</v>
      </c>
      <c r="U39" s="233">
        <v>-5074</v>
      </c>
      <c r="V39" s="234">
        <v>-6182</v>
      </c>
      <c r="W39" s="233">
        <v>-1153</v>
      </c>
      <c r="X39" s="233">
        <v>-2216</v>
      </c>
      <c r="Y39" s="233">
        <v>-2988</v>
      </c>
      <c r="Z39" s="234">
        <v>-3825</v>
      </c>
      <c r="AA39" s="233">
        <v>-672</v>
      </c>
      <c r="AB39" s="233">
        <v>-820</v>
      </c>
      <c r="AC39" s="233">
        <v>-951</v>
      </c>
      <c r="AD39" s="234">
        <v>-1954</v>
      </c>
      <c r="AE39" s="233">
        <v>-829</v>
      </c>
      <c r="AF39" s="233">
        <v>-1736</v>
      </c>
      <c r="AG39" s="233">
        <v>-2710</v>
      </c>
      <c r="AH39" s="234">
        <v>-3650</v>
      </c>
      <c r="AI39" s="233">
        <v>-1014</v>
      </c>
      <c r="AJ39" s="233">
        <v>-1976</v>
      </c>
      <c r="AK39" s="233">
        <v>-2967</v>
      </c>
      <c r="AL39" s="234">
        <v>-3818</v>
      </c>
      <c r="AM39" s="233">
        <v>-855</v>
      </c>
      <c r="AN39" s="233">
        <v>-1947</v>
      </c>
      <c r="AO39" s="233">
        <v>-2850.1984895281998</v>
      </c>
    </row>
    <row r="40" spans="1:41" s="209" customFormat="1" ht="16.5">
      <c r="A40" s="235" t="s">
        <v>171</v>
      </c>
      <c r="B40" s="180"/>
      <c r="C40" s="233">
        <v>-8574</v>
      </c>
      <c r="D40" s="234">
        <v>-10992</v>
      </c>
      <c r="E40" s="233">
        <v>-1596</v>
      </c>
      <c r="F40" s="233">
        <v>-3695</v>
      </c>
      <c r="G40" s="233">
        <v>-5427</v>
      </c>
      <c r="H40" s="234">
        <v>-7552</v>
      </c>
      <c r="I40" s="233">
        <v>-5561</v>
      </c>
      <c r="J40" s="233">
        <v>-10440</v>
      </c>
      <c r="K40" s="233">
        <v>-14304</v>
      </c>
      <c r="L40" s="180"/>
      <c r="M40" s="233">
        <v>0</v>
      </c>
      <c r="N40" s="234">
        <v>0</v>
      </c>
      <c r="O40" s="233">
        <v>0</v>
      </c>
      <c r="P40" s="233">
        <v>0</v>
      </c>
      <c r="Q40" s="233">
        <v>0</v>
      </c>
      <c r="R40" s="234">
        <v>0</v>
      </c>
      <c r="S40" s="233">
        <v>0</v>
      </c>
      <c r="T40" s="233">
        <v>0</v>
      </c>
      <c r="U40" s="233">
        <v>0</v>
      </c>
      <c r="V40" s="234">
        <v>0</v>
      </c>
      <c r="W40" s="233">
        <v>0</v>
      </c>
      <c r="X40" s="233">
        <v>0</v>
      </c>
      <c r="Y40" s="233">
        <v>0</v>
      </c>
      <c r="Z40" s="234">
        <v>0</v>
      </c>
      <c r="AA40" s="233">
        <v>0</v>
      </c>
      <c r="AB40" s="233">
        <v>0</v>
      </c>
      <c r="AC40" s="233">
        <v>0</v>
      </c>
      <c r="AD40" s="234">
        <v>0</v>
      </c>
      <c r="AE40" s="233">
        <v>0</v>
      </c>
      <c r="AF40" s="233">
        <v>0</v>
      </c>
      <c r="AG40" s="233">
        <v>0</v>
      </c>
      <c r="AH40" s="234">
        <v>0</v>
      </c>
      <c r="AI40" s="233">
        <v>0</v>
      </c>
      <c r="AJ40" s="233">
        <v>0</v>
      </c>
      <c r="AK40" s="233">
        <v>0</v>
      </c>
      <c r="AL40" s="234">
        <v>0</v>
      </c>
      <c r="AM40" s="233">
        <v>0</v>
      </c>
      <c r="AN40" s="233">
        <v>0</v>
      </c>
      <c r="AO40" s="233">
        <v>0</v>
      </c>
    </row>
    <row r="41" spans="1:41" s="209" customFormat="1" ht="16.5">
      <c r="A41" s="235" t="s">
        <v>172</v>
      </c>
      <c r="B41" s="233"/>
      <c r="C41" s="233">
        <v>4593</v>
      </c>
      <c r="D41" s="234">
        <v>4607</v>
      </c>
      <c r="E41" s="233">
        <v>2</v>
      </c>
      <c r="F41" s="233">
        <v>1014</v>
      </c>
      <c r="G41" s="233">
        <v>1095</v>
      </c>
      <c r="H41" s="234">
        <v>3568</v>
      </c>
      <c r="I41" s="233">
        <v>7</v>
      </c>
      <c r="J41" s="233">
        <v>20</v>
      </c>
      <c r="K41" s="233">
        <v>360</v>
      </c>
      <c r="L41" s="233"/>
      <c r="M41" s="233">
        <v>4593</v>
      </c>
      <c r="N41" s="234">
        <v>4607</v>
      </c>
      <c r="O41" s="233">
        <v>2</v>
      </c>
      <c r="P41" s="233">
        <v>1014</v>
      </c>
      <c r="Q41" s="233">
        <v>1095</v>
      </c>
      <c r="R41" s="234">
        <v>3568</v>
      </c>
      <c r="S41" s="233">
        <v>7</v>
      </c>
      <c r="T41" s="233">
        <v>20</v>
      </c>
      <c r="U41" s="233">
        <v>360</v>
      </c>
      <c r="V41" s="234">
        <v>360</v>
      </c>
      <c r="W41" s="233">
        <v>38222</v>
      </c>
      <c r="X41" s="233">
        <v>38222</v>
      </c>
      <c r="Y41" s="233">
        <v>50126</v>
      </c>
      <c r="Z41" s="234">
        <v>50126</v>
      </c>
      <c r="AA41" s="233">
        <v>0</v>
      </c>
      <c r="AB41" s="233">
        <v>4252</v>
      </c>
      <c r="AC41" s="233">
        <v>4252</v>
      </c>
      <c r="AD41" s="234">
        <v>7267</v>
      </c>
      <c r="AE41" s="233">
        <v>175</v>
      </c>
      <c r="AF41" s="233">
        <v>194</v>
      </c>
      <c r="AG41" s="233">
        <v>194</v>
      </c>
      <c r="AH41" s="234">
        <v>194</v>
      </c>
      <c r="AI41" s="233">
        <v>0</v>
      </c>
      <c r="AJ41" s="233">
        <v>29811</v>
      </c>
      <c r="AK41" s="233">
        <v>29811</v>
      </c>
      <c r="AL41" s="234">
        <v>29811</v>
      </c>
      <c r="AM41" s="233">
        <v>2649</v>
      </c>
      <c r="AN41" s="233">
        <v>2893</v>
      </c>
      <c r="AO41" s="233">
        <v>3413.7763163200016</v>
      </c>
    </row>
    <row r="42" spans="1:41" s="209" customFormat="1" ht="16.5">
      <c r="A42" s="235" t="s">
        <v>173</v>
      </c>
      <c r="B42" s="233"/>
      <c r="C42" s="233"/>
      <c r="D42" s="234">
        <v>0</v>
      </c>
      <c r="E42" s="233"/>
      <c r="F42" s="233"/>
      <c r="G42" s="233"/>
      <c r="H42" s="234">
        <v>0</v>
      </c>
      <c r="I42" s="233"/>
      <c r="J42" s="233"/>
      <c r="K42" s="233"/>
      <c r="L42" s="233"/>
      <c r="M42" s="233"/>
      <c r="N42" s="234">
        <v>0</v>
      </c>
      <c r="O42" s="233"/>
      <c r="P42" s="233"/>
      <c r="Q42" s="233"/>
      <c r="R42" s="234">
        <v>0</v>
      </c>
      <c r="S42" s="233">
        <v>0</v>
      </c>
      <c r="T42" s="233">
        <v>0</v>
      </c>
      <c r="U42" s="233">
        <v>0</v>
      </c>
      <c r="V42" s="234">
        <v>0</v>
      </c>
      <c r="W42" s="233">
        <v>0</v>
      </c>
      <c r="X42" s="233">
        <v>0</v>
      </c>
      <c r="Y42" s="233">
        <v>0</v>
      </c>
      <c r="Z42" s="234">
        <v>-700</v>
      </c>
      <c r="AA42" s="233">
        <v>0</v>
      </c>
      <c r="AB42" s="233">
        <v>0</v>
      </c>
      <c r="AC42" s="233">
        <v>0</v>
      </c>
      <c r="AD42" s="234">
        <v>0</v>
      </c>
      <c r="AE42" s="233">
        <v>0</v>
      </c>
      <c r="AF42" s="233">
        <v>0</v>
      </c>
      <c r="AG42" s="233">
        <v>0</v>
      </c>
      <c r="AH42" s="234">
        <v>0</v>
      </c>
      <c r="AI42" s="233">
        <v>0</v>
      </c>
      <c r="AJ42" s="233">
        <v>0</v>
      </c>
      <c r="AK42" s="233">
        <v>0</v>
      </c>
      <c r="AL42" s="234">
        <v>0</v>
      </c>
      <c r="AM42" s="233">
        <v>0</v>
      </c>
      <c r="AN42" s="233">
        <v>0</v>
      </c>
      <c r="AO42" s="233">
        <v>0</v>
      </c>
    </row>
    <row r="43" spans="1:41" s="209" customFormat="1" ht="16.5">
      <c r="A43" s="235" t="s">
        <v>174</v>
      </c>
      <c r="B43" s="233"/>
      <c r="C43" s="233">
        <v>91</v>
      </c>
      <c r="D43" s="234">
        <v>91</v>
      </c>
      <c r="E43" s="233">
        <v>0</v>
      </c>
      <c r="F43" s="233">
        <v>0</v>
      </c>
      <c r="G43" s="233">
        <v>0</v>
      </c>
      <c r="H43" s="234">
        <v>0</v>
      </c>
      <c r="I43" s="233">
        <v>0</v>
      </c>
      <c r="J43" s="233">
        <v>0</v>
      </c>
      <c r="K43" s="233">
        <v>0</v>
      </c>
      <c r="L43" s="233"/>
      <c r="M43" s="233">
        <v>91</v>
      </c>
      <c r="N43" s="234">
        <v>91</v>
      </c>
      <c r="O43" s="233">
        <v>0</v>
      </c>
      <c r="P43" s="233">
        <v>0</v>
      </c>
      <c r="Q43" s="233">
        <v>0</v>
      </c>
      <c r="R43" s="234">
        <v>0</v>
      </c>
      <c r="S43" s="233">
        <v>0</v>
      </c>
      <c r="T43" s="233">
        <v>0</v>
      </c>
      <c r="U43" s="233">
        <v>0</v>
      </c>
      <c r="V43" s="234">
        <v>0</v>
      </c>
      <c r="W43" s="233">
        <v>0</v>
      </c>
      <c r="X43" s="233">
        <v>0</v>
      </c>
      <c r="Y43" s="233">
        <v>0</v>
      </c>
      <c r="Z43" s="234">
        <v>0</v>
      </c>
      <c r="AA43" s="233">
        <v>0</v>
      </c>
      <c r="AB43" s="233">
        <v>0</v>
      </c>
      <c r="AC43" s="233">
        <v>0</v>
      </c>
      <c r="AD43" s="234">
        <v>0</v>
      </c>
      <c r="AE43" s="233">
        <v>0</v>
      </c>
      <c r="AF43" s="233">
        <v>0</v>
      </c>
      <c r="AG43" s="233">
        <v>0</v>
      </c>
      <c r="AH43" s="234">
        <v>0</v>
      </c>
      <c r="AI43" s="233">
        <v>0</v>
      </c>
      <c r="AJ43" s="233">
        <v>0</v>
      </c>
      <c r="AK43" s="233">
        <v>0</v>
      </c>
      <c r="AL43" s="234">
        <v>0</v>
      </c>
      <c r="AM43" s="233">
        <v>0</v>
      </c>
      <c r="AN43" s="233">
        <v>0</v>
      </c>
      <c r="AO43" s="233">
        <v>0</v>
      </c>
    </row>
    <row r="44" spans="1:41" s="209" customFormat="1" ht="16.5">
      <c r="A44" s="235" t="s">
        <v>175</v>
      </c>
      <c r="B44" s="233"/>
      <c r="C44" s="233">
        <v>-423428</v>
      </c>
      <c r="D44" s="234">
        <v>-423797</v>
      </c>
      <c r="E44" s="233">
        <v>0</v>
      </c>
      <c r="F44" s="233">
        <v>-4145</v>
      </c>
      <c r="G44" s="233">
        <v>-6513</v>
      </c>
      <c r="H44" s="234">
        <v>-34810</v>
      </c>
      <c r="I44" s="233">
        <v>0</v>
      </c>
      <c r="J44" s="233">
        <v>-5000</v>
      </c>
      <c r="K44" s="233">
        <v>-5000</v>
      </c>
      <c r="L44" s="233"/>
      <c r="M44" s="233">
        <v>-423428</v>
      </c>
      <c r="N44" s="234">
        <v>-423797</v>
      </c>
      <c r="O44" s="233">
        <v>0</v>
      </c>
      <c r="P44" s="233">
        <v>-4145</v>
      </c>
      <c r="Q44" s="233">
        <v>-6513</v>
      </c>
      <c r="R44" s="234">
        <v>-34810</v>
      </c>
      <c r="S44" s="233">
        <v>0</v>
      </c>
      <c r="T44" s="233">
        <v>-5000</v>
      </c>
      <c r="U44" s="233">
        <v>-5000</v>
      </c>
      <c r="V44" s="234">
        <v>-5000</v>
      </c>
      <c r="W44" s="233">
        <v>-3500</v>
      </c>
      <c r="X44" s="233">
        <v>-3500</v>
      </c>
      <c r="Y44" s="233">
        <v>-12500</v>
      </c>
      <c r="Z44" s="234">
        <v>-12500</v>
      </c>
      <c r="AA44" s="233">
        <v>0</v>
      </c>
      <c r="AB44" s="233">
        <v>0</v>
      </c>
      <c r="AC44" s="233">
        <v>0</v>
      </c>
      <c r="AD44" s="234">
        <v>0</v>
      </c>
      <c r="AE44" s="233">
        <v>0</v>
      </c>
      <c r="AF44" s="233">
        <v>0</v>
      </c>
      <c r="AG44" s="233">
        <v>0</v>
      </c>
      <c r="AH44" s="234">
        <v>0</v>
      </c>
      <c r="AI44" s="233">
        <v>0</v>
      </c>
      <c r="AJ44" s="233">
        <v>0</v>
      </c>
      <c r="AK44" s="233">
        <v>0</v>
      </c>
      <c r="AL44" s="234">
        <v>0</v>
      </c>
      <c r="AM44" s="233">
        <v>0</v>
      </c>
      <c r="AN44" s="233">
        <v>0</v>
      </c>
      <c r="AO44" s="233">
        <v>0</v>
      </c>
    </row>
    <row r="45" spans="1:41" s="165" customFormat="1" ht="16.5">
      <c r="A45" s="161" t="s">
        <v>176</v>
      </c>
      <c r="B45" s="166"/>
      <c r="C45" s="163">
        <f>SUM(C37:C44)</f>
        <v>-440667</v>
      </c>
      <c r="D45" s="164">
        <f>SUM(D37:D44)</f>
        <v>-452374</v>
      </c>
      <c r="E45" s="163">
        <f>SUM(E37:E44)</f>
        <v>-8643</v>
      </c>
      <c r="F45" s="163">
        <v>-19185</v>
      </c>
      <c r="G45" s="163">
        <v>-28002</v>
      </c>
      <c r="H45" s="164">
        <v>-66304</v>
      </c>
      <c r="I45" s="163">
        <f>SUM(I37:I44)</f>
        <v>-13005</v>
      </c>
      <c r="J45" s="163">
        <f>SUM(J37:J44)</f>
        <v>-28499</v>
      </c>
      <c r="K45" s="163">
        <f>SUM(K37:K44)</f>
        <v>-34815</v>
      </c>
      <c r="L45" s="166"/>
      <c r="M45" s="163">
        <f t="shared" ref="M45:W45" si="3">SUM(M37:M44)</f>
        <v>-432093</v>
      </c>
      <c r="N45" s="164">
        <f t="shared" si="3"/>
        <v>-441382</v>
      </c>
      <c r="O45" s="163">
        <f t="shared" si="3"/>
        <v>-7047</v>
      </c>
      <c r="P45" s="163">
        <f t="shared" si="3"/>
        <v>-15490</v>
      </c>
      <c r="Q45" s="163">
        <f t="shared" si="3"/>
        <v>-22575</v>
      </c>
      <c r="R45" s="164">
        <f t="shared" si="3"/>
        <v>-58752</v>
      </c>
      <c r="S45" s="163">
        <f t="shared" si="3"/>
        <v>-7444</v>
      </c>
      <c r="T45" s="163">
        <f t="shared" si="3"/>
        <v>-18059</v>
      </c>
      <c r="U45" s="163">
        <f t="shared" si="3"/>
        <v>-20511</v>
      </c>
      <c r="V45" s="164">
        <f t="shared" si="3"/>
        <v>-25182</v>
      </c>
      <c r="W45" s="163">
        <f t="shared" si="3"/>
        <v>29978</v>
      </c>
      <c r="X45" s="163">
        <v>26740</v>
      </c>
      <c r="Y45" s="163">
        <v>27745</v>
      </c>
      <c r="Z45" s="164">
        <f t="shared" ref="Z45:AK45" si="4">SUM(Z37:Z44)</f>
        <v>21438</v>
      </c>
      <c r="AA45" s="163">
        <f t="shared" si="4"/>
        <v>-2281</v>
      </c>
      <c r="AB45" s="163">
        <f t="shared" si="4"/>
        <v>-66</v>
      </c>
      <c r="AC45" s="163">
        <f t="shared" si="4"/>
        <v>-3649</v>
      </c>
      <c r="AD45" s="164">
        <f t="shared" si="4"/>
        <v>-9261</v>
      </c>
      <c r="AE45" s="163">
        <f t="shared" si="4"/>
        <v>-8407</v>
      </c>
      <c r="AF45" s="163">
        <f t="shared" si="4"/>
        <v>-12246</v>
      </c>
      <c r="AG45" s="163">
        <f t="shared" si="4"/>
        <v>-16739</v>
      </c>
      <c r="AH45" s="164">
        <f t="shared" ref="AH45" si="5">SUM(AH37:AH44)</f>
        <v>-21770</v>
      </c>
      <c r="AI45" s="163">
        <f t="shared" si="4"/>
        <v>-2902</v>
      </c>
      <c r="AJ45" s="163">
        <f t="shared" si="4"/>
        <v>24478</v>
      </c>
      <c r="AK45" s="163">
        <f t="shared" si="4"/>
        <v>21259</v>
      </c>
      <c r="AL45" s="164">
        <f t="shared" ref="AL45:AM45" si="6">SUM(AL37:AL44)</f>
        <v>17918</v>
      </c>
      <c r="AM45" s="163">
        <f t="shared" si="6"/>
        <v>-584</v>
      </c>
      <c r="AN45" s="163">
        <f t="shared" ref="AN45:AO45" si="7">SUM(AN37:AN44)</f>
        <v>-3087</v>
      </c>
      <c r="AO45" s="163">
        <f t="shared" si="7"/>
        <v>-5766.8318720408661</v>
      </c>
    </row>
    <row r="46" spans="1:41" s="209" customFormat="1" ht="9.75" customHeight="1">
      <c r="A46" s="235"/>
      <c r="B46" s="233"/>
      <c r="C46" s="233"/>
      <c r="D46" s="234"/>
      <c r="E46" s="233"/>
      <c r="F46" s="233"/>
      <c r="G46" s="233"/>
      <c r="H46" s="234"/>
      <c r="I46" s="233"/>
      <c r="J46" s="233"/>
      <c r="K46" s="233"/>
      <c r="L46" s="233"/>
      <c r="M46" s="233"/>
      <c r="N46" s="234"/>
      <c r="O46" s="233" t="s">
        <v>159</v>
      </c>
      <c r="P46" s="233" t="s">
        <v>159</v>
      </c>
      <c r="Q46" s="233" t="s">
        <v>159</v>
      </c>
      <c r="R46" s="234"/>
      <c r="S46" s="233" t="s">
        <v>159</v>
      </c>
      <c r="T46" s="232" t="s">
        <v>159</v>
      </c>
      <c r="U46" s="233" t="s">
        <v>159</v>
      </c>
      <c r="V46" s="234"/>
      <c r="W46" s="233" t="s">
        <v>159</v>
      </c>
      <c r="X46" s="233"/>
      <c r="Y46" s="233"/>
      <c r="Z46" s="234"/>
      <c r="AA46" s="233"/>
      <c r="AB46" s="233"/>
      <c r="AC46" s="233"/>
      <c r="AD46" s="234"/>
      <c r="AE46" s="233"/>
      <c r="AF46" s="233"/>
      <c r="AG46" s="233"/>
      <c r="AH46" s="234"/>
      <c r="AI46" s="233"/>
      <c r="AJ46" s="233"/>
      <c r="AK46" s="233"/>
      <c r="AL46" s="234"/>
      <c r="AM46" s="233"/>
      <c r="AN46" s="233"/>
      <c r="AO46" s="233"/>
    </row>
    <row r="47" spans="1:41" s="209" customFormat="1" ht="16.5">
      <c r="A47" s="161" t="s">
        <v>177</v>
      </c>
      <c r="B47" s="233"/>
      <c r="C47" s="233"/>
      <c r="D47" s="234"/>
      <c r="E47" s="233"/>
      <c r="F47" s="233"/>
      <c r="G47" s="233"/>
      <c r="H47" s="234"/>
      <c r="I47" s="233"/>
      <c r="J47" s="233"/>
      <c r="K47" s="233"/>
      <c r="L47" s="233"/>
      <c r="M47" s="233"/>
      <c r="N47" s="234"/>
      <c r="O47" s="233"/>
      <c r="P47" s="233"/>
      <c r="Q47" s="233"/>
      <c r="R47" s="234" t="s">
        <v>159</v>
      </c>
      <c r="S47" s="233"/>
      <c r="T47" s="232"/>
      <c r="U47" s="233"/>
      <c r="V47" s="234" t="s">
        <v>159</v>
      </c>
      <c r="W47" s="233"/>
      <c r="X47" s="233"/>
      <c r="Y47" s="233"/>
      <c r="Z47" s="234" t="s">
        <v>159</v>
      </c>
      <c r="AA47" s="233"/>
      <c r="AB47" s="233"/>
      <c r="AC47" s="233"/>
      <c r="AD47" s="234"/>
      <c r="AE47" s="233"/>
      <c r="AF47" s="233"/>
      <c r="AG47" s="233"/>
      <c r="AH47" s="234"/>
      <c r="AI47" s="233"/>
      <c r="AJ47" s="233"/>
      <c r="AK47" s="233"/>
      <c r="AL47" s="234"/>
      <c r="AM47" s="233"/>
      <c r="AN47" s="233"/>
      <c r="AO47" s="233"/>
    </row>
    <row r="48" spans="1:41" s="209" customFormat="1" ht="16.5">
      <c r="A48" s="235" t="s">
        <v>178</v>
      </c>
      <c r="B48" s="233"/>
      <c r="C48" s="233">
        <v>-210</v>
      </c>
      <c r="D48" s="234">
        <v>-210</v>
      </c>
      <c r="E48" s="233">
        <v>0</v>
      </c>
      <c r="F48" s="233">
        <v>0</v>
      </c>
      <c r="G48" s="233">
        <v>0</v>
      </c>
      <c r="H48" s="234">
        <v>0</v>
      </c>
      <c r="I48" s="233">
        <v>0</v>
      </c>
      <c r="J48" s="233">
        <v>0</v>
      </c>
      <c r="K48" s="233">
        <v>0</v>
      </c>
      <c r="L48" s="233"/>
      <c r="M48" s="233">
        <v>-210</v>
      </c>
      <c r="N48" s="234">
        <v>-210</v>
      </c>
      <c r="O48" s="233">
        <v>0</v>
      </c>
      <c r="P48" s="233">
        <v>0</v>
      </c>
      <c r="Q48" s="233">
        <v>0</v>
      </c>
      <c r="R48" s="234">
        <v>0</v>
      </c>
      <c r="S48" s="233">
        <v>0</v>
      </c>
      <c r="T48" s="232">
        <v>0</v>
      </c>
      <c r="U48" s="233">
        <v>0</v>
      </c>
      <c r="V48" s="234">
        <v>0</v>
      </c>
      <c r="W48" s="233">
        <v>0</v>
      </c>
      <c r="X48" s="233">
        <v>0</v>
      </c>
      <c r="Y48" s="233">
        <v>0</v>
      </c>
      <c r="Z48" s="234">
        <v>0</v>
      </c>
      <c r="AA48" s="233">
        <v>0</v>
      </c>
      <c r="AB48" s="233">
        <v>0</v>
      </c>
      <c r="AC48" s="233">
        <v>0</v>
      </c>
      <c r="AD48" s="234">
        <v>0</v>
      </c>
      <c r="AE48" s="233">
        <v>0</v>
      </c>
      <c r="AF48" s="233">
        <v>0</v>
      </c>
      <c r="AG48" s="233"/>
      <c r="AH48" s="234"/>
      <c r="AI48" s="233"/>
      <c r="AJ48" s="233"/>
      <c r="AK48" s="233"/>
      <c r="AL48" s="234"/>
      <c r="AM48" s="233">
        <v>0</v>
      </c>
      <c r="AN48" s="233">
        <v>0</v>
      </c>
      <c r="AO48" s="233">
        <v>0</v>
      </c>
    </row>
    <row r="49" spans="1:41" s="209" customFormat="1" ht="16.5">
      <c r="A49" s="235" t="s">
        <v>179</v>
      </c>
      <c r="B49" s="233"/>
      <c r="C49" s="233">
        <v>35512</v>
      </c>
      <c r="D49" s="234">
        <v>35512</v>
      </c>
      <c r="E49" s="233">
        <v>0</v>
      </c>
      <c r="F49" s="233">
        <v>0</v>
      </c>
      <c r="G49" s="233">
        <v>1067</v>
      </c>
      <c r="H49" s="234">
        <v>1067</v>
      </c>
      <c r="I49" s="233">
        <v>0</v>
      </c>
      <c r="J49" s="233">
        <v>355</v>
      </c>
      <c r="K49" s="233">
        <v>355</v>
      </c>
      <c r="L49" s="233"/>
      <c r="M49" s="233">
        <v>0</v>
      </c>
      <c r="N49" s="234">
        <v>0</v>
      </c>
      <c r="O49" s="233">
        <v>0</v>
      </c>
      <c r="P49" s="233">
        <v>0</v>
      </c>
      <c r="Q49" s="233">
        <v>0</v>
      </c>
      <c r="R49" s="234">
        <v>0</v>
      </c>
      <c r="S49" s="233">
        <v>0</v>
      </c>
      <c r="T49" s="232">
        <v>0</v>
      </c>
      <c r="U49" s="233">
        <v>0</v>
      </c>
      <c r="V49" s="234">
        <v>0</v>
      </c>
      <c r="W49" s="233">
        <v>0</v>
      </c>
      <c r="X49" s="233">
        <v>0</v>
      </c>
      <c r="Y49" s="233">
        <v>0</v>
      </c>
      <c r="Z49" s="234">
        <v>0</v>
      </c>
      <c r="AA49" s="233">
        <v>0</v>
      </c>
      <c r="AB49" s="233">
        <v>0</v>
      </c>
      <c r="AC49" s="233">
        <v>0</v>
      </c>
      <c r="AD49" s="234">
        <v>0</v>
      </c>
      <c r="AE49" s="233">
        <v>0</v>
      </c>
      <c r="AF49" s="233">
        <v>0</v>
      </c>
      <c r="AG49" s="233"/>
      <c r="AH49" s="234"/>
      <c r="AI49" s="233"/>
      <c r="AJ49" s="233"/>
      <c r="AK49" s="233"/>
      <c r="AL49" s="234"/>
      <c r="AM49" s="233">
        <v>0</v>
      </c>
      <c r="AN49" s="233">
        <v>0</v>
      </c>
      <c r="AO49" s="233">
        <v>0</v>
      </c>
    </row>
    <row r="50" spans="1:41" s="209" customFormat="1" ht="16.5">
      <c r="A50" s="235" t="s">
        <v>180</v>
      </c>
      <c r="B50" s="233"/>
      <c r="C50" s="233">
        <v>204417</v>
      </c>
      <c r="D50" s="234">
        <v>204417</v>
      </c>
      <c r="E50" s="233">
        <v>0</v>
      </c>
      <c r="F50" s="233">
        <v>0</v>
      </c>
      <c r="G50" s="233">
        <v>0</v>
      </c>
      <c r="H50" s="234">
        <v>0</v>
      </c>
      <c r="I50" s="233">
        <v>0</v>
      </c>
      <c r="J50" s="233">
        <v>0</v>
      </c>
      <c r="K50" s="233">
        <v>0</v>
      </c>
      <c r="L50" s="233"/>
      <c r="M50" s="233">
        <v>204417</v>
      </c>
      <c r="N50" s="234">
        <v>204417</v>
      </c>
      <c r="O50" s="233">
        <v>0</v>
      </c>
      <c r="P50" s="233">
        <v>0</v>
      </c>
      <c r="Q50" s="233">
        <v>0</v>
      </c>
      <c r="R50" s="234">
        <v>0</v>
      </c>
      <c r="S50" s="233">
        <v>0</v>
      </c>
      <c r="T50" s="232">
        <v>0</v>
      </c>
      <c r="U50" s="233">
        <v>0</v>
      </c>
      <c r="V50" s="234">
        <v>0</v>
      </c>
      <c r="W50" s="233">
        <v>0</v>
      </c>
      <c r="X50" s="233">
        <v>0</v>
      </c>
      <c r="Y50" s="233">
        <v>0</v>
      </c>
      <c r="Z50" s="234">
        <v>0</v>
      </c>
      <c r="AA50" s="233">
        <v>25065</v>
      </c>
      <c r="AB50" s="233">
        <f>25065+18118</f>
        <v>43183</v>
      </c>
      <c r="AC50" s="233">
        <f>25065+249169</f>
        <v>274234</v>
      </c>
      <c r="AD50" s="234">
        <f>25065+379963</f>
        <v>405028</v>
      </c>
      <c r="AE50" s="233">
        <v>119196</v>
      </c>
      <c r="AF50" s="233">
        <v>177388</v>
      </c>
      <c r="AG50" s="233">
        <v>245073</v>
      </c>
      <c r="AH50" s="234">
        <f>55+276337</f>
        <v>276392</v>
      </c>
      <c r="AI50" s="244">
        <v>69260</v>
      </c>
      <c r="AJ50" s="244">
        <v>69260</v>
      </c>
      <c r="AK50" s="244">
        <v>69260</v>
      </c>
      <c r="AL50" s="234">
        <v>69260</v>
      </c>
      <c r="AM50" s="233">
        <v>0</v>
      </c>
      <c r="AN50" s="233">
        <v>0</v>
      </c>
      <c r="AO50" s="233">
        <v>0</v>
      </c>
    </row>
    <row r="51" spans="1:41" s="209" customFormat="1" ht="33">
      <c r="A51" s="235" t="s">
        <v>377</v>
      </c>
      <c r="B51" s="233"/>
      <c r="C51" s="233"/>
      <c r="D51" s="234"/>
      <c r="E51" s="233"/>
      <c r="F51" s="233"/>
      <c r="G51" s="233"/>
      <c r="H51" s="234"/>
      <c r="I51" s="233"/>
      <c r="J51" s="233"/>
      <c r="K51" s="233"/>
      <c r="L51" s="233"/>
      <c r="M51" s="233"/>
      <c r="N51" s="234"/>
      <c r="O51" s="233"/>
      <c r="P51" s="233"/>
      <c r="Q51" s="233"/>
      <c r="R51" s="234"/>
      <c r="S51" s="233"/>
      <c r="T51" s="232"/>
      <c r="U51" s="233"/>
      <c r="V51" s="234"/>
      <c r="W51" s="233"/>
      <c r="X51" s="233"/>
      <c r="Y51" s="233"/>
      <c r="Z51" s="234"/>
      <c r="AA51" s="233"/>
      <c r="AB51" s="233"/>
      <c r="AC51" s="233"/>
      <c r="AD51" s="234"/>
      <c r="AE51" s="233"/>
      <c r="AF51" s="233"/>
      <c r="AG51" s="233"/>
      <c r="AH51" s="234"/>
      <c r="AI51" s="233"/>
      <c r="AJ51" s="233"/>
      <c r="AK51" s="233"/>
      <c r="AL51" s="234">
        <v>5205</v>
      </c>
      <c r="AM51" s="233">
        <v>0</v>
      </c>
      <c r="AN51" s="233">
        <v>0</v>
      </c>
      <c r="AO51" s="233">
        <v>0</v>
      </c>
    </row>
    <row r="52" spans="1:41" s="209" customFormat="1" ht="16.5">
      <c r="A52" s="235" t="s">
        <v>181</v>
      </c>
      <c r="B52" s="233"/>
      <c r="C52" s="233"/>
      <c r="D52" s="234"/>
      <c r="E52" s="233"/>
      <c r="F52" s="233"/>
      <c r="G52" s="233"/>
      <c r="H52" s="234"/>
      <c r="I52" s="233"/>
      <c r="J52" s="233"/>
      <c r="K52" s="233"/>
      <c r="L52" s="233"/>
      <c r="M52" s="233"/>
      <c r="N52" s="234"/>
      <c r="O52" s="233"/>
      <c r="P52" s="233"/>
      <c r="Q52" s="233"/>
      <c r="R52" s="234"/>
      <c r="S52" s="233"/>
      <c r="T52" s="232"/>
      <c r="U52" s="233"/>
      <c r="V52" s="234"/>
      <c r="W52" s="233"/>
      <c r="X52" s="233"/>
      <c r="Y52" s="233"/>
      <c r="Z52" s="234"/>
      <c r="AA52" s="233"/>
      <c r="AB52" s="233"/>
      <c r="AC52" s="233"/>
      <c r="AD52" s="234"/>
      <c r="AE52" s="233"/>
      <c r="AF52" s="233">
        <v>-1396</v>
      </c>
      <c r="AG52" s="233">
        <v>-2532</v>
      </c>
      <c r="AH52" s="234">
        <v>-2532</v>
      </c>
      <c r="AI52" s="233">
        <v>0</v>
      </c>
      <c r="AJ52" s="233">
        <v>0</v>
      </c>
      <c r="AK52" s="233">
        <v>0</v>
      </c>
      <c r="AL52" s="234">
        <v>0</v>
      </c>
      <c r="AM52" s="233">
        <v>0</v>
      </c>
      <c r="AN52" s="233">
        <v>0</v>
      </c>
      <c r="AO52" s="233">
        <v>0</v>
      </c>
    </row>
    <row r="53" spans="1:41" s="209" customFormat="1" ht="16.5">
      <c r="A53" s="235" t="s">
        <v>182</v>
      </c>
      <c r="B53" s="233"/>
      <c r="C53" s="233">
        <v>27031</v>
      </c>
      <c r="D53" s="234">
        <v>27031</v>
      </c>
      <c r="E53" s="233">
        <v>0</v>
      </c>
      <c r="F53" s="233">
        <v>0</v>
      </c>
      <c r="G53" s="233">
        <v>0</v>
      </c>
      <c r="H53" s="234">
        <v>0</v>
      </c>
      <c r="I53" s="233">
        <v>0</v>
      </c>
      <c r="J53" s="233">
        <v>0</v>
      </c>
      <c r="K53" s="233">
        <v>0</v>
      </c>
      <c r="L53" s="233"/>
      <c r="M53" s="233">
        <v>22333</v>
      </c>
      <c r="N53" s="234">
        <v>22333</v>
      </c>
      <c r="O53" s="233">
        <v>0</v>
      </c>
      <c r="P53" s="233">
        <v>0</v>
      </c>
      <c r="Q53" s="233">
        <v>0</v>
      </c>
      <c r="R53" s="234">
        <v>0</v>
      </c>
      <c r="S53" s="233">
        <v>0</v>
      </c>
      <c r="T53" s="232">
        <v>0</v>
      </c>
      <c r="U53" s="233">
        <v>0</v>
      </c>
      <c r="V53" s="234">
        <v>0</v>
      </c>
      <c r="W53" s="233">
        <v>0</v>
      </c>
      <c r="X53" s="233">
        <v>0</v>
      </c>
      <c r="Y53" s="233">
        <v>0</v>
      </c>
      <c r="Z53" s="234">
        <v>0</v>
      </c>
      <c r="AA53" s="233">
        <v>0</v>
      </c>
      <c r="AB53" s="233">
        <v>0</v>
      </c>
      <c r="AC53" s="233">
        <v>0</v>
      </c>
      <c r="AD53" s="234">
        <v>0</v>
      </c>
      <c r="AE53" s="233">
        <v>0</v>
      </c>
      <c r="AF53" s="233">
        <v>0</v>
      </c>
      <c r="AG53" s="233"/>
      <c r="AH53" s="234"/>
      <c r="AI53" s="233"/>
      <c r="AJ53" s="233"/>
      <c r="AK53" s="233"/>
      <c r="AL53" s="234"/>
      <c r="AM53" s="233">
        <v>0</v>
      </c>
      <c r="AN53" s="233">
        <v>0</v>
      </c>
      <c r="AO53" s="233">
        <v>0</v>
      </c>
    </row>
    <row r="54" spans="1:41" s="209" customFormat="1" ht="16.5">
      <c r="A54" s="235" t="s">
        <v>183</v>
      </c>
      <c r="B54" s="233"/>
      <c r="C54" s="233">
        <v>0</v>
      </c>
      <c r="D54" s="234">
        <v>-249</v>
      </c>
      <c r="E54" s="233">
        <v>0</v>
      </c>
      <c r="F54" s="233">
        <v>-3479</v>
      </c>
      <c r="G54" s="233">
        <v>-4899</v>
      </c>
      <c r="H54" s="234">
        <v>-7221</v>
      </c>
      <c r="I54" s="233">
        <v>-2872</v>
      </c>
      <c r="J54" s="233">
        <v>-3480</v>
      </c>
      <c r="K54" s="233">
        <v>-3480</v>
      </c>
      <c r="L54" s="233"/>
      <c r="M54" s="233">
        <v>0</v>
      </c>
      <c r="N54" s="234">
        <v>-249</v>
      </c>
      <c r="O54" s="233">
        <v>0</v>
      </c>
      <c r="P54" s="233">
        <v>-3479</v>
      </c>
      <c r="Q54" s="233">
        <v>-4899</v>
      </c>
      <c r="R54" s="234">
        <v>-7221</v>
      </c>
      <c r="S54" s="233">
        <v>-2872</v>
      </c>
      <c r="T54" s="232">
        <v>-3480</v>
      </c>
      <c r="U54" s="233">
        <v>-3480</v>
      </c>
      <c r="V54" s="234">
        <v>-3480</v>
      </c>
      <c r="W54" s="233">
        <v>0</v>
      </c>
      <c r="X54" s="233">
        <v>0</v>
      </c>
      <c r="Y54" s="233">
        <v>0</v>
      </c>
      <c r="Z54" s="234"/>
      <c r="AA54" s="233">
        <v>0</v>
      </c>
      <c r="AB54" s="233">
        <v>0</v>
      </c>
      <c r="AC54" s="233">
        <v>0</v>
      </c>
      <c r="AD54" s="234">
        <v>0</v>
      </c>
      <c r="AE54" s="233">
        <v>0</v>
      </c>
      <c r="AF54" s="233">
        <v>0</v>
      </c>
      <c r="AG54" s="233">
        <v>-487</v>
      </c>
      <c r="AH54" s="234">
        <v>-487</v>
      </c>
      <c r="AI54" s="233">
        <v>0</v>
      </c>
      <c r="AJ54" s="233">
        <v>0</v>
      </c>
      <c r="AK54" s="233">
        <v>0</v>
      </c>
      <c r="AL54" s="234">
        <v>0</v>
      </c>
      <c r="AM54" s="233">
        <v>0</v>
      </c>
      <c r="AN54" s="233">
        <v>0</v>
      </c>
      <c r="AO54" s="233">
        <v>0</v>
      </c>
    </row>
    <row r="55" spans="1:41" s="209" customFormat="1" ht="16.5">
      <c r="A55" s="235" t="s">
        <v>184</v>
      </c>
      <c r="B55" s="233"/>
      <c r="C55" s="233">
        <v>3040</v>
      </c>
      <c r="D55" s="234">
        <v>3116</v>
      </c>
      <c r="E55" s="233">
        <v>1863</v>
      </c>
      <c r="F55" s="233">
        <v>2152</v>
      </c>
      <c r="G55" s="233">
        <v>3068</v>
      </c>
      <c r="H55" s="234">
        <v>11557</v>
      </c>
      <c r="I55" s="233">
        <v>566</v>
      </c>
      <c r="J55" s="233">
        <v>1544</v>
      </c>
      <c r="K55" s="233">
        <v>1728</v>
      </c>
      <c r="L55" s="233"/>
      <c r="M55" s="233">
        <v>3040</v>
      </c>
      <c r="N55" s="234">
        <v>3116</v>
      </c>
      <c r="O55" s="233">
        <v>1863</v>
      </c>
      <c r="P55" s="233">
        <v>2152</v>
      </c>
      <c r="Q55" s="233">
        <v>3068</v>
      </c>
      <c r="R55" s="234">
        <v>11557</v>
      </c>
      <c r="S55" s="233">
        <v>6904</v>
      </c>
      <c r="T55" s="232">
        <v>14092</v>
      </c>
      <c r="U55" s="233">
        <v>21530</v>
      </c>
      <c r="V55" s="234">
        <v>39153</v>
      </c>
      <c r="W55" s="233">
        <v>11241</v>
      </c>
      <c r="X55" s="233">
        <v>23248</v>
      </c>
      <c r="Y55" s="233">
        <v>28626</v>
      </c>
      <c r="Z55" s="234">
        <v>29260</v>
      </c>
      <c r="AA55" s="233">
        <v>1959</v>
      </c>
      <c r="AB55" s="233">
        <v>4776</v>
      </c>
      <c r="AC55" s="233">
        <v>8537</v>
      </c>
      <c r="AD55" s="234">
        <v>126352</v>
      </c>
      <c r="AE55" s="233">
        <v>1865</v>
      </c>
      <c r="AF55" s="233">
        <v>5491</v>
      </c>
      <c r="AG55" s="233">
        <v>7500</v>
      </c>
      <c r="AH55" s="234">
        <v>10095</v>
      </c>
      <c r="AI55" s="244">
        <v>2152</v>
      </c>
      <c r="AJ55" s="244">
        <v>4289</v>
      </c>
      <c r="AK55" s="244">
        <v>21843</v>
      </c>
      <c r="AL55" s="234">
        <v>8709</v>
      </c>
      <c r="AM55" s="233">
        <v>3219</v>
      </c>
      <c r="AN55" s="233">
        <v>20594</v>
      </c>
      <c r="AO55" s="233">
        <v>38037.934355680605</v>
      </c>
    </row>
    <row r="56" spans="1:41" s="209" customFormat="1" ht="16.5">
      <c r="A56" s="235" t="s">
        <v>374</v>
      </c>
      <c r="B56" s="233"/>
      <c r="C56" s="233"/>
      <c r="D56" s="234"/>
      <c r="E56" s="233"/>
      <c r="F56" s="233"/>
      <c r="G56" s="233"/>
      <c r="H56" s="234"/>
      <c r="I56" s="233"/>
      <c r="J56" s="233"/>
      <c r="K56" s="233"/>
      <c r="L56" s="233"/>
      <c r="M56" s="233"/>
      <c r="N56" s="234"/>
      <c r="O56" s="233"/>
      <c r="P56" s="233"/>
      <c r="Q56" s="233"/>
      <c r="R56" s="234"/>
      <c r="S56" s="233"/>
      <c r="T56" s="232"/>
      <c r="U56" s="233"/>
      <c r="V56" s="234"/>
      <c r="W56" s="233"/>
      <c r="X56" s="233"/>
      <c r="Y56" s="233"/>
      <c r="Z56" s="234"/>
      <c r="AA56" s="233"/>
      <c r="AB56" s="233"/>
      <c r="AC56" s="233"/>
      <c r="AD56" s="234"/>
      <c r="AE56" s="233"/>
      <c r="AF56" s="233"/>
      <c r="AG56" s="233"/>
      <c r="AH56" s="234"/>
      <c r="AI56" s="244">
        <v>31985</v>
      </c>
      <c r="AJ56" s="244">
        <v>62858</v>
      </c>
      <c r="AK56" s="244">
        <v>87653</v>
      </c>
      <c r="AL56" s="234">
        <v>88396</v>
      </c>
      <c r="AM56" s="233">
        <v>348</v>
      </c>
      <c r="AN56" s="233">
        <v>496</v>
      </c>
      <c r="AO56" s="233">
        <v>495.87796373333333</v>
      </c>
    </row>
    <row r="57" spans="1:41" s="209" customFormat="1" ht="16.5">
      <c r="A57" s="235" t="s">
        <v>395</v>
      </c>
      <c r="B57" s="233"/>
      <c r="C57" s="233">
        <v>0</v>
      </c>
      <c r="D57" s="234">
        <v>0</v>
      </c>
      <c r="E57" s="233">
        <v>0</v>
      </c>
      <c r="F57" s="233">
        <v>0</v>
      </c>
      <c r="G57" s="233">
        <v>0</v>
      </c>
      <c r="H57" s="234">
        <v>0</v>
      </c>
      <c r="I57" s="233">
        <v>1118</v>
      </c>
      <c r="J57" s="233">
        <v>2426</v>
      </c>
      <c r="K57" s="233">
        <v>-494</v>
      </c>
      <c r="L57" s="233"/>
      <c r="M57" s="233">
        <v>0</v>
      </c>
      <c r="N57" s="234">
        <v>0</v>
      </c>
      <c r="O57" s="233">
        <v>0</v>
      </c>
      <c r="P57" s="233">
        <v>0</v>
      </c>
      <c r="Q57" s="233">
        <v>0</v>
      </c>
      <c r="R57" s="234">
        <v>0</v>
      </c>
      <c r="S57" s="233">
        <v>1118</v>
      </c>
      <c r="T57" s="232">
        <v>2426</v>
      </c>
      <c r="U57" s="233">
        <v>-494</v>
      </c>
      <c r="V57" s="234">
        <v>3307</v>
      </c>
      <c r="W57" s="233">
        <v>108549</v>
      </c>
      <c r="X57" s="233">
        <v>83837</v>
      </c>
      <c r="Y57" s="233">
        <v>82665</v>
      </c>
      <c r="Z57" s="234">
        <v>93832</v>
      </c>
      <c r="AA57" s="233">
        <v>899</v>
      </c>
      <c r="AB57" s="233">
        <v>-2702</v>
      </c>
      <c r="AC57" s="233">
        <f>102141-105112</f>
        <v>-2971</v>
      </c>
      <c r="AD57" s="234">
        <f>142501-144965</f>
        <v>-2464</v>
      </c>
      <c r="AE57" s="233">
        <f>35837-34144</f>
        <v>1693</v>
      </c>
      <c r="AF57" s="233">
        <f>69143-160684</f>
        <v>-91541</v>
      </c>
      <c r="AG57" s="233">
        <f>93867-186245</f>
        <v>-92378</v>
      </c>
      <c r="AH57" s="234">
        <f>123353-216812</f>
        <v>-93459</v>
      </c>
      <c r="AI57" s="244">
        <v>-31325</v>
      </c>
      <c r="AJ57" s="244">
        <v>-63577</v>
      </c>
      <c r="AK57" s="244">
        <v>-90358</v>
      </c>
      <c r="AL57" s="234">
        <v>-92536</v>
      </c>
      <c r="AM57" s="233">
        <v>-311</v>
      </c>
      <c r="AN57" s="233">
        <v>-511</v>
      </c>
      <c r="AO57" s="233">
        <v>-510.52800106666666</v>
      </c>
    </row>
    <row r="58" spans="1:41" s="209" customFormat="1" ht="16.5">
      <c r="A58" s="235" t="s">
        <v>185</v>
      </c>
      <c r="B58" s="233"/>
      <c r="C58" s="233">
        <v>0</v>
      </c>
      <c r="D58" s="234">
        <v>0</v>
      </c>
      <c r="E58" s="233">
        <v>0</v>
      </c>
      <c r="F58" s="233">
        <v>0</v>
      </c>
      <c r="G58" s="233">
        <v>0</v>
      </c>
      <c r="H58" s="234">
        <v>0</v>
      </c>
      <c r="I58" s="233">
        <v>0</v>
      </c>
      <c r="J58" s="233">
        <v>0</v>
      </c>
      <c r="K58" s="233">
        <v>-223</v>
      </c>
      <c r="L58" s="233"/>
      <c r="M58" s="233">
        <v>0</v>
      </c>
      <c r="N58" s="234">
        <v>0</v>
      </c>
      <c r="O58" s="233">
        <v>0</v>
      </c>
      <c r="P58" s="233">
        <v>0</v>
      </c>
      <c r="Q58" s="233">
        <v>0</v>
      </c>
      <c r="R58" s="234">
        <v>0</v>
      </c>
      <c r="S58" s="233">
        <v>0</v>
      </c>
      <c r="T58" s="232">
        <v>0</v>
      </c>
      <c r="U58" s="233">
        <v>-223</v>
      </c>
      <c r="V58" s="234">
        <v>-223</v>
      </c>
      <c r="W58" s="233">
        <v>0</v>
      </c>
      <c r="X58" s="233">
        <v>0</v>
      </c>
      <c r="Y58" s="233">
        <v>0</v>
      </c>
      <c r="Z58" s="234">
        <v>-7</v>
      </c>
      <c r="AA58" s="233">
        <v>0</v>
      </c>
      <c r="AB58" s="233">
        <v>0</v>
      </c>
      <c r="AC58" s="233">
        <v>0</v>
      </c>
      <c r="AD58" s="234">
        <v>0</v>
      </c>
      <c r="AE58" s="233">
        <v>-195</v>
      </c>
      <c r="AF58" s="233">
        <v>-195</v>
      </c>
      <c r="AG58" s="233">
        <v>-138</v>
      </c>
      <c r="AH58" s="234">
        <v>-135</v>
      </c>
      <c r="AI58" s="233">
        <v>0</v>
      </c>
      <c r="AJ58" s="233">
        <v>0</v>
      </c>
      <c r="AK58" s="233">
        <v>0</v>
      </c>
      <c r="AL58" s="234">
        <v>0</v>
      </c>
      <c r="AM58" s="233">
        <v>0</v>
      </c>
      <c r="AN58" s="233">
        <v>0</v>
      </c>
      <c r="AO58" s="233">
        <v>0</v>
      </c>
    </row>
    <row r="59" spans="1:41" s="209" customFormat="1" ht="16.5">
      <c r="A59" s="235" t="s">
        <v>186</v>
      </c>
      <c r="B59" s="233"/>
      <c r="C59" s="233">
        <v>20548</v>
      </c>
      <c r="D59" s="234">
        <v>20548</v>
      </c>
      <c r="E59" s="233">
        <v>0</v>
      </c>
      <c r="F59" s="233">
        <v>0</v>
      </c>
      <c r="G59" s="233">
        <v>0</v>
      </c>
      <c r="H59" s="234">
        <v>0</v>
      </c>
      <c r="I59" s="233">
        <v>0</v>
      </c>
      <c r="J59" s="233">
        <v>0</v>
      </c>
      <c r="K59" s="233"/>
      <c r="L59" s="233"/>
      <c r="M59" s="233">
        <v>20548</v>
      </c>
      <c r="N59" s="234">
        <v>20548</v>
      </c>
      <c r="O59" s="233">
        <v>0</v>
      </c>
      <c r="P59" s="233">
        <v>0</v>
      </c>
      <c r="Q59" s="233">
        <v>0</v>
      </c>
      <c r="R59" s="234">
        <v>0</v>
      </c>
      <c r="S59" s="233">
        <v>0</v>
      </c>
      <c r="T59" s="232">
        <v>0</v>
      </c>
      <c r="U59" s="233">
        <v>0</v>
      </c>
      <c r="V59" s="234">
        <v>0</v>
      </c>
      <c r="W59" s="233">
        <v>0</v>
      </c>
      <c r="X59" s="233">
        <v>0</v>
      </c>
      <c r="Y59" s="233">
        <v>0</v>
      </c>
      <c r="Z59" s="234">
        <v>0</v>
      </c>
      <c r="AA59" s="233">
        <v>0</v>
      </c>
      <c r="AB59" s="233">
        <v>0</v>
      </c>
      <c r="AC59" s="233">
        <v>0</v>
      </c>
      <c r="AD59" s="234">
        <v>269</v>
      </c>
      <c r="AE59" s="233"/>
      <c r="AF59" s="233"/>
      <c r="AG59" s="233"/>
      <c r="AH59" s="234"/>
      <c r="AI59" s="233"/>
      <c r="AJ59" s="233"/>
      <c r="AK59" s="233"/>
      <c r="AL59" s="234"/>
      <c r="AM59" s="233">
        <v>0</v>
      </c>
      <c r="AN59" s="233">
        <v>0</v>
      </c>
      <c r="AO59" s="233">
        <v>0</v>
      </c>
    </row>
    <row r="60" spans="1:41" s="209" customFormat="1" ht="16.5">
      <c r="A60" s="235" t="s">
        <v>345</v>
      </c>
      <c r="B60" s="233"/>
      <c r="C60" s="233">
        <v>1320500</v>
      </c>
      <c r="D60" s="234">
        <v>1320500</v>
      </c>
      <c r="E60" s="233">
        <v>0</v>
      </c>
      <c r="F60" s="233">
        <v>0</v>
      </c>
      <c r="G60" s="233">
        <v>30000</v>
      </c>
      <c r="H60" s="234">
        <v>30000</v>
      </c>
      <c r="I60" s="233">
        <v>0</v>
      </c>
      <c r="J60" s="233">
        <v>29850</v>
      </c>
      <c r="K60" s="233">
        <v>29850</v>
      </c>
      <c r="L60" s="233"/>
      <c r="M60" s="233">
        <v>343000</v>
      </c>
      <c r="N60" s="234">
        <v>343000</v>
      </c>
      <c r="O60" s="233">
        <v>0</v>
      </c>
      <c r="P60" s="233">
        <v>0</v>
      </c>
      <c r="Q60" s="233">
        <v>30000</v>
      </c>
      <c r="R60" s="234">
        <v>30000</v>
      </c>
      <c r="S60" s="233">
        <v>0</v>
      </c>
      <c r="T60" s="232">
        <v>29850</v>
      </c>
      <c r="U60" s="233">
        <v>29850</v>
      </c>
      <c r="V60" s="234">
        <v>29850</v>
      </c>
      <c r="W60" s="233">
        <v>0</v>
      </c>
      <c r="X60" s="233">
        <v>0</v>
      </c>
      <c r="Y60" s="233">
        <v>0</v>
      </c>
      <c r="Z60" s="234">
        <v>0</v>
      </c>
      <c r="AA60" s="233">
        <v>0</v>
      </c>
      <c r="AB60" s="233">
        <v>0</v>
      </c>
      <c r="AC60" s="233">
        <v>0</v>
      </c>
      <c r="AD60" s="234">
        <v>0</v>
      </c>
      <c r="AE60" s="233">
        <v>0</v>
      </c>
      <c r="AF60" s="233">
        <v>0</v>
      </c>
      <c r="AG60" s="233"/>
      <c r="AH60" s="234"/>
      <c r="AI60" s="244">
        <v>31500</v>
      </c>
      <c r="AJ60" s="244">
        <f>31500</f>
        <v>31500</v>
      </c>
      <c r="AK60" s="244">
        <f>31500+40000</f>
        <v>71500</v>
      </c>
      <c r="AL60" s="234">
        <f>31500+40000</f>
        <v>71500</v>
      </c>
      <c r="AM60" s="233">
        <v>0</v>
      </c>
      <c r="AN60" s="233">
        <v>0</v>
      </c>
      <c r="AO60" s="233">
        <v>0</v>
      </c>
    </row>
    <row r="61" spans="1:41" s="209" customFormat="1" ht="16.5">
      <c r="A61" s="235" t="s">
        <v>187</v>
      </c>
      <c r="B61" s="233"/>
      <c r="C61" s="233">
        <v>-1055736</v>
      </c>
      <c r="D61" s="234">
        <v>-1055736</v>
      </c>
      <c r="E61" s="233">
        <v>0</v>
      </c>
      <c r="F61" s="233">
        <v>0</v>
      </c>
      <c r="G61" s="233">
        <v>0</v>
      </c>
      <c r="H61" s="234">
        <v>0</v>
      </c>
      <c r="I61" s="233">
        <v>0</v>
      </c>
      <c r="J61" s="233">
        <v>0</v>
      </c>
      <c r="K61" s="233">
        <v>0</v>
      </c>
      <c r="L61" s="233"/>
      <c r="M61" s="233">
        <v>-1055736</v>
      </c>
      <c r="N61" s="234">
        <v>-1055736</v>
      </c>
      <c r="O61" s="233">
        <v>0</v>
      </c>
      <c r="P61" s="233">
        <v>0</v>
      </c>
      <c r="Q61" s="233">
        <v>0</v>
      </c>
      <c r="R61" s="234">
        <v>0</v>
      </c>
      <c r="S61" s="233">
        <v>0</v>
      </c>
      <c r="T61" s="232">
        <v>0</v>
      </c>
      <c r="U61" s="233">
        <v>0</v>
      </c>
      <c r="V61" s="234">
        <v>0</v>
      </c>
      <c r="W61" s="233">
        <v>0</v>
      </c>
      <c r="X61" s="233">
        <v>0</v>
      </c>
      <c r="Y61" s="233">
        <v>0</v>
      </c>
      <c r="Z61" s="234">
        <v>0</v>
      </c>
      <c r="AA61" s="233">
        <v>0</v>
      </c>
      <c r="AB61" s="233">
        <v>0</v>
      </c>
      <c r="AC61" s="233">
        <v>0</v>
      </c>
      <c r="AD61" s="234">
        <v>0</v>
      </c>
      <c r="AE61" s="233">
        <v>0</v>
      </c>
      <c r="AF61" s="233">
        <v>0</v>
      </c>
      <c r="AG61" s="233"/>
      <c r="AH61" s="234"/>
      <c r="AI61" s="233"/>
      <c r="AJ61" s="233"/>
      <c r="AK61" s="233"/>
      <c r="AL61" s="234"/>
      <c r="AM61" s="233">
        <v>0</v>
      </c>
      <c r="AN61" s="233">
        <v>0</v>
      </c>
      <c r="AO61" s="233">
        <v>0</v>
      </c>
    </row>
    <row r="62" spans="1:41" s="209" customFormat="1" ht="16.5">
      <c r="A62" s="235" t="s">
        <v>188</v>
      </c>
      <c r="B62" s="233"/>
      <c r="C62" s="233"/>
      <c r="D62" s="234"/>
      <c r="E62" s="233"/>
      <c r="F62" s="233"/>
      <c r="G62" s="233"/>
      <c r="H62" s="234"/>
      <c r="I62" s="233"/>
      <c r="J62" s="233"/>
      <c r="K62" s="233"/>
      <c r="L62" s="233"/>
      <c r="M62" s="233"/>
      <c r="N62" s="234">
        <v>-157</v>
      </c>
      <c r="O62" s="233">
        <v>-26</v>
      </c>
      <c r="P62" s="233">
        <v>-56</v>
      </c>
      <c r="Q62" s="233">
        <v>-213</v>
      </c>
      <c r="R62" s="234">
        <v>-592</v>
      </c>
      <c r="S62" s="233">
        <v>-45</v>
      </c>
      <c r="T62" s="232">
        <v>-95</v>
      </c>
      <c r="U62" s="233">
        <v>-314</v>
      </c>
      <c r="V62" s="234">
        <v>-318</v>
      </c>
      <c r="W62" s="233">
        <v>-14</v>
      </c>
      <c r="X62" s="233">
        <v>-331</v>
      </c>
      <c r="Y62" s="233">
        <v>-331</v>
      </c>
      <c r="Z62" s="234">
        <v>-337</v>
      </c>
      <c r="AA62" s="233">
        <v>-16</v>
      </c>
      <c r="AB62" s="233">
        <v>-119</v>
      </c>
      <c r="AC62" s="233">
        <v>-125</v>
      </c>
      <c r="AD62" s="234">
        <v>-1303</v>
      </c>
      <c r="AE62" s="233">
        <v>-15</v>
      </c>
      <c r="AF62" s="233">
        <v>-15</v>
      </c>
      <c r="AG62" s="233">
        <v>3</v>
      </c>
      <c r="AH62" s="234">
        <v>3</v>
      </c>
      <c r="AI62" s="233">
        <v>0</v>
      </c>
      <c r="AJ62" s="233">
        <v>0</v>
      </c>
      <c r="AK62" s="233">
        <v>0</v>
      </c>
      <c r="AL62" s="234">
        <v>0</v>
      </c>
      <c r="AM62" s="233">
        <v>0</v>
      </c>
      <c r="AN62" s="233">
        <v>0</v>
      </c>
      <c r="AO62" s="233">
        <v>0</v>
      </c>
    </row>
    <row r="63" spans="1:41" s="209" customFormat="1" ht="16.5">
      <c r="A63" s="235" t="s">
        <v>189</v>
      </c>
      <c r="B63" s="233"/>
      <c r="C63" s="233">
        <v>-149</v>
      </c>
      <c r="D63" s="234">
        <v>-149</v>
      </c>
      <c r="E63" s="233">
        <v>-7500</v>
      </c>
      <c r="F63" s="233">
        <v>-7500</v>
      </c>
      <c r="G63" s="233">
        <v>-7500</v>
      </c>
      <c r="H63" s="234">
        <v>-7500</v>
      </c>
      <c r="I63" s="233">
        <v>0</v>
      </c>
      <c r="J63" s="233">
        <v>0</v>
      </c>
      <c r="K63" s="233">
        <v>0</v>
      </c>
      <c r="L63" s="233"/>
      <c r="M63" s="233">
        <v>-149</v>
      </c>
      <c r="N63" s="234">
        <v>-149</v>
      </c>
      <c r="O63" s="233">
        <v>0</v>
      </c>
      <c r="P63" s="233">
        <v>0</v>
      </c>
      <c r="Q63" s="233">
        <v>-130</v>
      </c>
      <c r="R63" s="234">
        <v>-7500</v>
      </c>
      <c r="S63" s="233">
        <v>0</v>
      </c>
      <c r="T63" s="232">
        <v>-7</v>
      </c>
      <c r="U63" s="233">
        <v>-7</v>
      </c>
      <c r="V63" s="234">
        <v>0</v>
      </c>
      <c r="W63" s="233">
        <v>0</v>
      </c>
      <c r="X63" s="233">
        <v>0</v>
      </c>
      <c r="Y63" s="233">
        <v>0</v>
      </c>
      <c r="Z63" s="234">
        <v>0</v>
      </c>
      <c r="AA63" s="233">
        <v>0</v>
      </c>
      <c r="AB63" s="233">
        <v>-745</v>
      </c>
      <c r="AC63" s="233">
        <v>-9060</v>
      </c>
      <c r="AD63" s="234">
        <v>-13423</v>
      </c>
      <c r="AE63" s="233">
        <v>-4664</v>
      </c>
      <c r="AF63" s="233">
        <v>-6493</v>
      </c>
      <c r="AG63" s="233">
        <v>-8480</v>
      </c>
      <c r="AH63" s="234">
        <v>-9482</v>
      </c>
      <c r="AI63" s="244">
        <v>-2232</v>
      </c>
      <c r="AJ63" s="244">
        <v>-2232</v>
      </c>
      <c r="AK63" s="244">
        <v>-2232</v>
      </c>
      <c r="AL63" s="234">
        <v>-2232</v>
      </c>
      <c r="AM63" s="233">
        <v>0</v>
      </c>
      <c r="AN63" s="233">
        <v>0</v>
      </c>
      <c r="AO63" s="233">
        <v>0</v>
      </c>
    </row>
    <row r="64" spans="1:41" s="209" customFormat="1" ht="16.5">
      <c r="A64" s="235" t="s">
        <v>351</v>
      </c>
      <c r="B64" s="233"/>
      <c r="C64" s="233"/>
      <c r="D64" s="234"/>
      <c r="E64" s="233"/>
      <c r="F64" s="233"/>
      <c r="G64" s="233"/>
      <c r="H64" s="234"/>
      <c r="I64" s="233"/>
      <c r="J64" s="233"/>
      <c r="K64" s="233"/>
      <c r="L64" s="233"/>
      <c r="M64" s="233"/>
      <c r="N64" s="234"/>
      <c r="O64" s="233"/>
      <c r="P64" s="233"/>
      <c r="Q64" s="233"/>
      <c r="R64" s="234"/>
      <c r="S64" s="233"/>
      <c r="T64" s="232"/>
      <c r="U64" s="233"/>
      <c r="V64" s="234"/>
      <c r="W64" s="233"/>
      <c r="X64" s="233"/>
      <c r="Y64" s="233"/>
      <c r="Z64" s="234"/>
      <c r="AA64" s="233"/>
      <c r="AB64" s="233"/>
      <c r="AC64" s="233"/>
      <c r="AD64" s="234"/>
      <c r="AE64" s="233"/>
      <c r="AF64" s="233"/>
      <c r="AG64" s="233"/>
      <c r="AH64" s="234"/>
      <c r="AI64" s="233">
        <v>0</v>
      </c>
      <c r="AJ64" s="244">
        <v>-31</v>
      </c>
      <c r="AK64" s="244">
        <v>-31</v>
      </c>
      <c r="AL64" s="234">
        <v>-31</v>
      </c>
      <c r="AM64" s="233">
        <v>0</v>
      </c>
      <c r="AN64" s="233">
        <v>0</v>
      </c>
      <c r="AO64" s="233">
        <v>0</v>
      </c>
    </row>
    <row r="65" spans="1:41" s="209" customFormat="1" ht="16.5">
      <c r="A65" s="235" t="s">
        <v>190</v>
      </c>
      <c r="B65" s="233"/>
      <c r="C65" s="233">
        <v>-39837</v>
      </c>
      <c r="D65" s="234">
        <v>-39837</v>
      </c>
      <c r="E65" s="233">
        <v>0</v>
      </c>
      <c r="F65" s="233">
        <v>0</v>
      </c>
      <c r="G65" s="233">
        <v>-1094</v>
      </c>
      <c r="H65" s="234">
        <v>-1094</v>
      </c>
      <c r="I65" s="233">
        <v>0</v>
      </c>
      <c r="J65" s="233">
        <v>-362</v>
      </c>
      <c r="K65" s="233">
        <v>-362</v>
      </c>
      <c r="L65" s="233"/>
      <c r="M65" s="233">
        <v>-38784</v>
      </c>
      <c r="N65" s="234">
        <v>-38784</v>
      </c>
      <c r="O65" s="233">
        <v>-7500</v>
      </c>
      <c r="P65" s="233">
        <v>-7500</v>
      </c>
      <c r="Q65" s="233">
        <v>-7500</v>
      </c>
      <c r="R65" s="234">
        <v>-130</v>
      </c>
      <c r="S65" s="233">
        <v>0</v>
      </c>
      <c r="T65" s="232">
        <v>0</v>
      </c>
      <c r="U65" s="233">
        <v>0</v>
      </c>
      <c r="V65" s="234">
        <v>-7</v>
      </c>
      <c r="W65" s="233">
        <v>-2908</v>
      </c>
      <c r="X65" s="233">
        <v>-12708</v>
      </c>
      <c r="Y65" s="233">
        <v>-12708</v>
      </c>
      <c r="Z65" s="234">
        <v>-16205</v>
      </c>
      <c r="AA65" s="233">
        <v>0</v>
      </c>
      <c r="AB65" s="233">
        <v>0</v>
      </c>
      <c r="AC65" s="233">
        <v>0</v>
      </c>
      <c r="AD65" s="234">
        <v>-1181</v>
      </c>
      <c r="AE65" s="233">
        <v>-5615</v>
      </c>
      <c r="AF65" s="233">
        <v>-7125</v>
      </c>
      <c r="AG65" s="233">
        <v>-7125</v>
      </c>
      <c r="AH65" s="234">
        <v>-7125</v>
      </c>
      <c r="AI65" s="244">
        <v>-6308</v>
      </c>
      <c r="AJ65" s="244">
        <v>-6398</v>
      </c>
      <c r="AK65" s="244">
        <v>-8273</v>
      </c>
      <c r="AL65" s="234">
        <v>-8496</v>
      </c>
      <c r="AM65" s="233">
        <v>-193</v>
      </c>
      <c r="AN65" s="233">
        <v>-237</v>
      </c>
      <c r="AO65" s="233">
        <v>-1092.847</v>
      </c>
    </row>
    <row r="66" spans="1:41" s="209" customFormat="1" ht="28.5" customHeight="1">
      <c r="A66" s="235" t="s">
        <v>191</v>
      </c>
      <c r="B66" s="233"/>
      <c r="C66" s="233">
        <v>72600</v>
      </c>
      <c r="D66" s="234">
        <v>72600</v>
      </c>
      <c r="E66" s="233">
        <v>25000</v>
      </c>
      <c r="F66" s="233">
        <v>30000</v>
      </c>
      <c r="G66" s="233">
        <v>30000</v>
      </c>
      <c r="H66" s="234">
        <v>30000</v>
      </c>
      <c r="I66" s="233">
        <v>51000</v>
      </c>
      <c r="J66" s="233">
        <v>68000</v>
      </c>
      <c r="K66" s="233">
        <v>130500</v>
      </c>
      <c r="L66" s="233"/>
      <c r="M66" s="233">
        <v>72600</v>
      </c>
      <c r="N66" s="234">
        <v>72600</v>
      </c>
      <c r="O66" s="233">
        <v>25000</v>
      </c>
      <c r="P66" s="233">
        <v>30000</v>
      </c>
      <c r="Q66" s="233">
        <v>30000</v>
      </c>
      <c r="R66" s="234">
        <v>30000</v>
      </c>
      <c r="S66" s="233">
        <v>51000</v>
      </c>
      <c r="T66" s="232">
        <v>68000</v>
      </c>
      <c r="U66" s="233">
        <v>130500</v>
      </c>
      <c r="V66" s="234">
        <v>206500</v>
      </c>
      <c r="W66" s="233">
        <v>29750</v>
      </c>
      <c r="X66" s="233">
        <v>29750</v>
      </c>
      <c r="Y66" s="233">
        <v>29750</v>
      </c>
      <c r="Z66" s="234">
        <v>29750</v>
      </c>
      <c r="AA66" s="233">
        <v>3000</v>
      </c>
      <c r="AB66" s="233">
        <v>3000</v>
      </c>
      <c r="AC66" s="233">
        <v>3000</v>
      </c>
      <c r="AD66" s="234">
        <v>11000</v>
      </c>
      <c r="AE66" s="233">
        <v>0</v>
      </c>
      <c r="AF66" s="233">
        <v>12500</v>
      </c>
      <c r="AG66" s="233">
        <v>20000</v>
      </c>
      <c r="AH66" s="234">
        <v>20000</v>
      </c>
      <c r="AI66" s="244">
        <v>9600</v>
      </c>
      <c r="AJ66" s="244">
        <v>9600</v>
      </c>
      <c r="AK66" s="244">
        <v>9600</v>
      </c>
      <c r="AL66" s="234">
        <v>9600</v>
      </c>
      <c r="AM66" s="233">
        <v>0</v>
      </c>
      <c r="AN66" s="233">
        <v>0</v>
      </c>
      <c r="AO66" s="233">
        <v>0</v>
      </c>
    </row>
    <row r="67" spans="1:41" s="209" customFormat="1" ht="16.5">
      <c r="A67" s="235" t="s">
        <v>192</v>
      </c>
      <c r="B67" s="233"/>
      <c r="C67" s="233">
        <v>-72500</v>
      </c>
      <c r="D67" s="234">
        <v>-72500</v>
      </c>
      <c r="E67" s="233">
        <v>-25000</v>
      </c>
      <c r="F67" s="233">
        <v>-30000</v>
      </c>
      <c r="G67" s="233">
        <v>-30000</v>
      </c>
      <c r="H67" s="234">
        <v>-30000</v>
      </c>
      <c r="I67" s="233">
        <v>-21000</v>
      </c>
      <c r="J67" s="233">
        <v>-68000</v>
      </c>
      <c r="K67" s="233">
        <v>-91500</v>
      </c>
      <c r="L67" s="233"/>
      <c r="M67" s="233">
        <v>-72500</v>
      </c>
      <c r="N67" s="234">
        <v>-72500</v>
      </c>
      <c r="O67" s="233">
        <v>-25000</v>
      </c>
      <c r="P67" s="233">
        <v>-30000</v>
      </c>
      <c r="Q67" s="233">
        <v>-30000</v>
      </c>
      <c r="R67" s="234">
        <v>-30000</v>
      </c>
      <c r="S67" s="233">
        <v>-21000</v>
      </c>
      <c r="T67" s="232">
        <v>-68000</v>
      </c>
      <c r="U67" s="233">
        <v>-91500</v>
      </c>
      <c r="V67" s="234">
        <v>-141500</v>
      </c>
      <c r="W67" s="233">
        <v>-14000</v>
      </c>
      <c r="X67" s="233">
        <v>-14200</v>
      </c>
      <c r="Y67" s="233">
        <v>-14200</v>
      </c>
      <c r="Z67" s="234">
        <v>-14200</v>
      </c>
      <c r="AA67" s="233">
        <v>0</v>
      </c>
      <c r="AB67" s="233">
        <v>-55</v>
      </c>
      <c r="AC67" s="233">
        <v>-55</v>
      </c>
      <c r="AD67" s="234">
        <v>-55</v>
      </c>
      <c r="AE67" s="233">
        <v>-49477</v>
      </c>
      <c r="AF67" s="233">
        <v>-49477</v>
      </c>
      <c r="AG67" s="233">
        <v>-49477</v>
      </c>
      <c r="AH67" s="234">
        <v>-49477</v>
      </c>
      <c r="AI67" s="233">
        <v>0</v>
      </c>
      <c r="AJ67" s="233">
        <v>0</v>
      </c>
      <c r="AK67" s="233">
        <v>0</v>
      </c>
      <c r="AL67" s="234">
        <v>0</v>
      </c>
      <c r="AM67" s="233">
        <v>0</v>
      </c>
      <c r="AN67" s="233">
        <v>0</v>
      </c>
      <c r="AO67" s="233">
        <v>0</v>
      </c>
    </row>
    <row r="68" spans="1:41" s="209" customFormat="1" ht="16.5">
      <c r="A68" s="235" t="s">
        <v>193</v>
      </c>
      <c r="B68" s="233"/>
      <c r="C68" s="233">
        <v>0</v>
      </c>
      <c r="D68" s="234">
        <v>0</v>
      </c>
      <c r="E68" s="233">
        <v>-4803</v>
      </c>
      <c r="F68" s="233">
        <v>-8404</v>
      </c>
      <c r="G68" s="233">
        <v>-12594</v>
      </c>
      <c r="H68" s="234">
        <f>-3474-12594</f>
        <v>-16068</v>
      </c>
      <c r="I68" s="233">
        <v>-5077</v>
      </c>
      <c r="J68" s="233">
        <v>-9180</v>
      </c>
      <c r="K68" s="233">
        <v>-13598</v>
      </c>
      <c r="L68" s="233"/>
      <c r="M68" s="233">
        <v>-7626</v>
      </c>
      <c r="N68" s="234">
        <v>-11361</v>
      </c>
      <c r="O68" s="233">
        <v>-4803</v>
      </c>
      <c r="P68" s="233">
        <v>-8404</v>
      </c>
      <c r="Q68" s="233">
        <v>-12594</v>
      </c>
      <c r="R68" s="234">
        <v>-16068</v>
      </c>
      <c r="S68" s="233">
        <v>-5077</v>
      </c>
      <c r="T68" s="232">
        <v>-9180</v>
      </c>
      <c r="U68" s="233">
        <v>-13598</v>
      </c>
      <c r="V68" s="234">
        <v>-20465</v>
      </c>
      <c r="W68" s="233">
        <v>-3187</v>
      </c>
      <c r="X68" s="233">
        <v>-6353</v>
      </c>
      <c r="Y68" s="233">
        <v>-9614</v>
      </c>
      <c r="Z68" s="234">
        <v>-12758</v>
      </c>
      <c r="AA68" s="233">
        <v>-3029</v>
      </c>
      <c r="AB68" s="233">
        <v>-5600</v>
      </c>
      <c r="AC68" s="233">
        <v>-8446</v>
      </c>
      <c r="AD68" s="234">
        <v>-11471</v>
      </c>
      <c r="AE68" s="233">
        <v>-1516</v>
      </c>
      <c r="AF68" s="233">
        <v>-2884</v>
      </c>
      <c r="AG68" s="233">
        <v>-4342</v>
      </c>
      <c r="AH68" s="234">
        <v>-5523</v>
      </c>
      <c r="AI68" s="244">
        <v>-1137</v>
      </c>
      <c r="AJ68" s="244">
        <v>-2150</v>
      </c>
      <c r="AK68" s="244">
        <v>-3477</v>
      </c>
      <c r="AL68" s="234">
        <v>-4570</v>
      </c>
      <c r="AM68" s="233">
        <v>-1765</v>
      </c>
      <c r="AN68" s="233">
        <v>-3837</v>
      </c>
      <c r="AO68" s="233">
        <v>-5765.2419456974985</v>
      </c>
    </row>
    <row r="69" spans="1:41" s="209" customFormat="1" ht="16.5">
      <c r="A69" s="235" t="s">
        <v>194</v>
      </c>
      <c r="B69" s="233"/>
      <c r="C69" s="233"/>
      <c r="D69" s="234"/>
      <c r="E69" s="233"/>
      <c r="F69" s="233"/>
      <c r="G69" s="233"/>
      <c r="H69" s="234"/>
      <c r="I69" s="233"/>
      <c r="J69" s="233"/>
      <c r="K69" s="233"/>
      <c r="L69" s="233"/>
      <c r="M69" s="233">
        <v>977500</v>
      </c>
      <c r="N69" s="234">
        <v>977500</v>
      </c>
      <c r="O69" s="233">
        <v>0</v>
      </c>
      <c r="P69" s="233">
        <v>0</v>
      </c>
      <c r="Q69" s="233">
        <v>0</v>
      </c>
      <c r="R69" s="234">
        <v>0</v>
      </c>
      <c r="S69" s="233">
        <v>0</v>
      </c>
      <c r="T69" s="232">
        <v>0</v>
      </c>
      <c r="U69" s="233">
        <v>0</v>
      </c>
      <c r="V69" s="234">
        <v>0</v>
      </c>
      <c r="W69" s="233">
        <v>0</v>
      </c>
      <c r="X69" s="233">
        <v>0</v>
      </c>
      <c r="Y69" s="233">
        <v>0</v>
      </c>
      <c r="Z69" s="234">
        <v>0</v>
      </c>
      <c r="AA69" s="233">
        <v>0</v>
      </c>
      <c r="AB69" s="233">
        <v>0</v>
      </c>
      <c r="AC69" s="233">
        <v>0</v>
      </c>
      <c r="AD69" s="234">
        <v>3574</v>
      </c>
      <c r="AE69" s="233">
        <v>55364</v>
      </c>
      <c r="AF69" s="233">
        <v>56583</v>
      </c>
      <c r="AG69" s="233">
        <v>80620</v>
      </c>
      <c r="AH69" s="234">
        <v>70269</v>
      </c>
      <c r="AI69" s="233">
        <v>0</v>
      </c>
      <c r="AJ69" s="233">
        <v>0</v>
      </c>
      <c r="AK69" s="233">
        <v>0</v>
      </c>
      <c r="AL69" s="234">
        <v>0</v>
      </c>
      <c r="AM69" s="233">
        <v>0</v>
      </c>
      <c r="AN69" s="233">
        <v>0</v>
      </c>
      <c r="AO69" s="233">
        <v>0</v>
      </c>
    </row>
    <row r="70" spans="1:41" s="209" customFormat="1" ht="16.5">
      <c r="A70" s="235" t="s">
        <v>375</v>
      </c>
      <c r="B70" s="233"/>
      <c r="C70" s="233"/>
      <c r="D70" s="234"/>
      <c r="E70" s="233"/>
      <c r="F70" s="233"/>
      <c r="G70" s="233"/>
      <c r="H70" s="234"/>
      <c r="I70" s="233"/>
      <c r="J70" s="233"/>
      <c r="K70" s="233"/>
      <c r="L70" s="233"/>
      <c r="M70" s="233"/>
      <c r="N70" s="234"/>
      <c r="O70" s="233"/>
      <c r="P70" s="233"/>
      <c r="Q70" s="233"/>
      <c r="R70" s="234"/>
      <c r="S70" s="233"/>
      <c r="T70" s="232"/>
      <c r="U70" s="233"/>
      <c r="V70" s="234"/>
      <c r="W70" s="233"/>
      <c r="X70" s="233"/>
      <c r="Y70" s="233"/>
      <c r="Z70" s="234"/>
      <c r="AA70" s="233"/>
      <c r="AB70" s="233"/>
      <c r="AC70" s="233"/>
      <c r="AD70" s="234"/>
      <c r="AE70" s="233"/>
      <c r="AF70" s="233"/>
      <c r="AG70" s="233"/>
      <c r="AH70" s="234"/>
      <c r="AI70" s="233">
        <v>10000</v>
      </c>
      <c r="AJ70" s="244">
        <v>20000</v>
      </c>
      <c r="AK70" s="244">
        <v>20000</v>
      </c>
      <c r="AL70" s="234"/>
      <c r="AM70" s="233">
        <v>14914</v>
      </c>
      <c r="AN70" s="233">
        <v>30614</v>
      </c>
      <c r="AO70" s="233">
        <v>45423.999729090909</v>
      </c>
    </row>
    <row r="71" spans="1:41" s="209" customFormat="1" ht="16.5">
      <c r="A71" s="235" t="s">
        <v>376</v>
      </c>
      <c r="B71" s="233"/>
      <c r="C71" s="233"/>
      <c r="D71" s="234"/>
      <c r="E71" s="233"/>
      <c r="F71" s="233"/>
      <c r="G71" s="233"/>
      <c r="H71" s="234"/>
      <c r="I71" s="233"/>
      <c r="J71" s="233"/>
      <c r="K71" s="233"/>
      <c r="L71" s="233"/>
      <c r="M71" s="233"/>
      <c r="N71" s="234"/>
      <c r="O71" s="233"/>
      <c r="P71" s="233"/>
      <c r="Q71" s="233"/>
      <c r="R71" s="234"/>
      <c r="S71" s="233"/>
      <c r="T71" s="232"/>
      <c r="U71" s="233"/>
      <c r="V71" s="234"/>
      <c r="W71" s="233"/>
      <c r="X71" s="233"/>
      <c r="Y71" s="233"/>
      <c r="Z71" s="234"/>
      <c r="AA71" s="233"/>
      <c r="AB71" s="233"/>
      <c r="AC71" s="233"/>
      <c r="AD71" s="234"/>
      <c r="AE71" s="233"/>
      <c r="AF71" s="233"/>
      <c r="AG71" s="233"/>
      <c r="AH71" s="234"/>
      <c r="AI71" s="233">
        <v>-4130</v>
      </c>
      <c r="AJ71" s="244">
        <v>-12484</v>
      </c>
      <c r="AK71" s="244">
        <v>-23214</v>
      </c>
      <c r="AL71" s="234">
        <v>42539</v>
      </c>
      <c r="AM71" s="233">
        <v>-11103</v>
      </c>
      <c r="AN71" s="233">
        <v>-25580</v>
      </c>
      <c r="AO71" s="233">
        <v>-37521.958183865529</v>
      </c>
    </row>
    <row r="72" spans="1:41" s="209" customFormat="1" ht="33">
      <c r="A72" s="235" t="s">
        <v>195</v>
      </c>
      <c r="B72" s="233"/>
      <c r="C72" s="233"/>
      <c r="D72" s="234"/>
      <c r="E72" s="233"/>
      <c r="F72" s="233"/>
      <c r="G72" s="233"/>
      <c r="H72" s="234"/>
      <c r="I72" s="233"/>
      <c r="J72" s="233"/>
      <c r="K72" s="233"/>
      <c r="L72" s="233"/>
      <c r="M72" s="233"/>
      <c r="N72" s="234">
        <v>0</v>
      </c>
      <c r="O72" s="233"/>
      <c r="P72" s="233"/>
      <c r="Q72" s="233"/>
      <c r="R72" s="234">
        <v>0</v>
      </c>
      <c r="S72" s="233"/>
      <c r="T72" s="232"/>
      <c r="U72" s="233"/>
      <c r="V72" s="234">
        <v>0</v>
      </c>
      <c r="W72" s="233">
        <v>0</v>
      </c>
      <c r="X72" s="233">
        <v>0</v>
      </c>
      <c r="Y72" s="233">
        <v>0</v>
      </c>
      <c r="Z72" s="234">
        <v>0</v>
      </c>
      <c r="AA72" s="233">
        <v>0</v>
      </c>
      <c r="AB72" s="233">
        <v>0</v>
      </c>
      <c r="AC72" s="233">
        <v>0</v>
      </c>
      <c r="AD72" s="234">
        <v>-309305</v>
      </c>
      <c r="AE72" s="233">
        <v>0</v>
      </c>
      <c r="AF72" s="233">
        <v>0</v>
      </c>
      <c r="AG72" s="233"/>
      <c r="AH72" s="234"/>
      <c r="AI72" s="233">
        <v>0</v>
      </c>
      <c r="AJ72" s="233">
        <v>0</v>
      </c>
      <c r="AK72" s="233">
        <v>0</v>
      </c>
      <c r="AL72" s="234">
        <v>-42546</v>
      </c>
      <c r="AM72" s="233">
        <v>0</v>
      </c>
      <c r="AN72" s="233">
        <v>0</v>
      </c>
      <c r="AO72" s="233">
        <v>0</v>
      </c>
    </row>
    <row r="73" spans="1:41" s="209" customFormat="1" ht="16.5">
      <c r="A73" s="235" t="s">
        <v>196</v>
      </c>
      <c r="B73" s="233"/>
      <c r="C73" s="233"/>
      <c r="D73" s="234"/>
      <c r="E73" s="233"/>
      <c r="F73" s="233"/>
      <c r="G73" s="233"/>
      <c r="H73" s="234"/>
      <c r="I73" s="233"/>
      <c r="J73" s="233"/>
      <c r="K73" s="233"/>
      <c r="L73" s="233"/>
      <c r="M73" s="233"/>
      <c r="N73" s="234">
        <v>0</v>
      </c>
      <c r="O73" s="233"/>
      <c r="P73" s="233"/>
      <c r="Q73" s="233"/>
      <c r="R73" s="234">
        <v>0</v>
      </c>
      <c r="S73" s="233"/>
      <c r="T73" s="232"/>
      <c r="U73" s="233"/>
      <c r="V73" s="234">
        <v>0</v>
      </c>
      <c r="W73" s="233">
        <v>0</v>
      </c>
      <c r="X73" s="233">
        <v>0</v>
      </c>
      <c r="Y73" s="233">
        <v>0</v>
      </c>
      <c r="Z73" s="234">
        <v>0</v>
      </c>
      <c r="AA73" s="233">
        <v>0</v>
      </c>
      <c r="AB73" s="233">
        <v>0</v>
      </c>
      <c r="AC73" s="233">
        <v>-58607</v>
      </c>
      <c r="AD73" s="234">
        <v>-71184</v>
      </c>
      <c r="AE73" s="233">
        <v>0</v>
      </c>
      <c r="AF73" s="233">
        <v>0</v>
      </c>
      <c r="AG73" s="233">
        <v>-4712</v>
      </c>
      <c r="AH73" s="234">
        <v>-4712</v>
      </c>
      <c r="AI73" s="244">
        <v>-3633</v>
      </c>
      <c r="AJ73" s="244">
        <v>-11858</v>
      </c>
      <c r="AK73" s="244">
        <v>-11858</v>
      </c>
      <c r="AL73" s="234">
        <v>-11858</v>
      </c>
      <c r="AM73" s="233">
        <v>0</v>
      </c>
      <c r="AN73" s="233">
        <v>0</v>
      </c>
      <c r="AO73" s="233">
        <v>0</v>
      </c>
    </row>
    <row r="74" spans="1:41" s="209" customFormat="1" ht="16.5">
      <c r="A74" s="235" t="s">
        <v>386</v>
      </c>
      <c r="B74" s="233"/>
      <c r="C74" s="233"/>
      <c r="D74" s="234"/>
      <c r="E74" s="233"/>
      <c r="F74" s="233"/>
      <c r="G74" s="233"/>
      <c r="H74" s="234"/>
      <c r="I74" s="233"/>
      <c r="J74" s="233"/>
      <c r="K74" s="233"/>
      <c r="L74" s="233"/>
      <c r="M74" s="233"/>
      <c r="N74" s="234"/>
      <c r="O74" s="233"/>
      <c r="P74" s="233"/>
      <c r="Q74" s="233"/>
      <c r="R74" s="234"/>
      <c r="S74" s="233"/>
      <c r="T74" s="232"/>
      <c r="U74" s="233"/>
      <c r="V74" s="234"/>
      <c r="W74" s="233"/>
      <c r="X74" s="233"/>
      <c r="Y74" s="233"/>
      <c r="Z74" s="234"/>
      <c r="AA74" s="233"/>
      <c r="AB74" s="233"/>
      <c r="AC74" s="233"/>
      <c r="AD74" s="234"/>
      <c r="AE74" s="233"/>
      <c r="AF74" s="233"/>
      <c r="AG74" s="233"/>
      <c r="AH74" s="234"/>
      <c r="AI74" s="233">
        <v>-34204</v>
      </c>
      <c r="AJ74" s="244">
        <v>-44775</v>
      </c>
      <c r="AK74" s="233">
        <v>-48529</v>
      </c>
      <c r="AL74" s="234"/>
      <c r="AM74" s="233"/>
      <c r="AN74" s="233">
        <v>0</v>
      </c>
      <c r="AO74" s="233">
        <v>0</v>
      </c>
    </row>
    <row r="75" spans="1:41" s="209" customFormat="1" ht="16.5">
      <c r="A75" s="235" t="s">
        <v>404</v>
      </c>
      <c r="B75" s="233"/>
      <c r="C75" s="233"/>
      <c r="D75" s="234"/>
      <c r="E75" s="233"/>
      <c r="F75" s="233"/>
      <c r="G75" s="233"/>
      <c r="H75" s="234"/>
      <c r="I75" s="233"/>
      <c r="J75" s="233"/>
      <c r="K75" s="233"/>
      <c r="L75" s="233"/>
      <c r="M75" s="233"/>
      <c r="N75" s="234"/>
      <c r="O75" s="233"/>
      <c r="P75" s="233"/>
      <c r="Q75" s="233"/>
      <c r="R75" s="234"/>
      <c r="S75" s="233"/>
      <c r="T75" s="232"/>
      <c r="U75" s="233"/>
      <c r="V75" s="234"/>
      <c r="W75" s="233"/>
      <c r="X75" s="233"/>
      <c r="Y75" s="233"/>
      <c r="Z75" s="234"/>
      <c r="AA75" s="233"/>
      <c r="AB75" s="233"/>
      <c r="AC75" s="233"/>
      <c r="AD75" s="234"/>
      <c r="AE75" s="233"/>
      <c r="AF75" s="233"/>
      <c r="AG75" s="233"/>
      <c r="AH75" s="234"/>
      <c r="AI75" s="233"/>
      <c r="AJ75" s="244"/>
      <c r="AK75" s="233"/>
      <c r="AL75" s="234"/>
      <c r="AM75" s="233"/>
      <c r="AN75" s="233"/>
      <c r="AO75" s="233">
        <v>-4000</v>
      </c>
    </row>
    <row r="76" spans="1:41" s="209" customFormat="1" ht="16.5">
      <c r="A76" s="235" t="s">
        <v>405</v>
      </c>
      <c r="B76" s="233"/>
      <c r="C76" s="233"/>
      <c r="D76" s="234"/>
      <c r="E76" s="233"/>
      <c r="F76" s="233"/>
      <c r="G76" s="233"/>
      <c r="H76" s="234"/>
      <c r="I76" s="233"/>
      <c r="J76" s="233"/>
      <c r="K76" s="233"/>
      <c r="L76" s="233"/>
      <c r="M76" s="233"/>
      <c r="N76" s="234"/>
      <c r="O76" s="233"/>
      <c r="P76" s="233"/>
      <c r="Q76" s="233"/>
      <c r="R76" s="234"/>
      <c r="S76" s="233"/>
      <c r="T76" s="232"/>
      <c r="U76" s="233"/>
      <c r="V76" s="234"/>
      <c r="W76" s="233"/>
      <c r="X76" s="233"/>
      <c r="Y76" s="233"/>
      <c r="Z76" s="234"/>
      <c r="AA76" s="233"/>
      <c r="AB76" s="233"/>
      <c r="AC76" s="233"/>
      <c r="AD76" s="234"/>
      <c r="AE76" s="233"/>
      <c r="AF76" s="233"/>
      <c r="AG76" s="233"/>
      <c r="AH76" s="234"/>
      <c r="AI76" s="233"/>
      <c r="AJ76" s="244"/>
      <c r="AK76" s="233"/>
      <c r="AL76" s="234"/>
      <c r="AM76" s="233"/>
      <c r="AN76" s="233"/>
      <c r="AO76" s="233">
        <v>500</v>
      </c>
    </row>
    <row r="77" spans="1:41" s="209" customFormat="1" ht="33">
      <c r="A77" s="235" t="s">
        <v>197</v>
      </c>
      <c r="B77" s="233"/>
      <c r="C77" s="233">
        <v>-32647</v>
      </c>
      <c r="D77" s="234">
        <v>-39316</v>
      </c>
      <c r="E77" s="233">
        <v>-2947</v>
      </c>
      <c r="F77" s="233">
        <v>-6043</v>
      </c>
      <c r="G77" s="233">
        <v>-9053</v>
      </c>
      <c r="H77" s="234">
        <v>-12651</v>
      </c>
      <c r="I77" s="233">
        <v>-4153</v>
      </c>
      <c r="J77" s="233">
        <v>-8417</v>
      </c>
      <c r="K77" s="233">
        <v>-12922</v>
      </c>
      <c r="L77" s="233"/>
      <c r="M77" s="233">
        <v>-25021</v>
      </c>
      <c r="N77" s="234">
        <v>-27955</v>
      </c>
      <c r="O77" s="233">
        <v>-2947</v>
      </c>
      <c r="P77" s="233">
        <v>-6043</v>
      </c>
      <c r="Q77" s="233">
        <v>-9053</v>
      </c>
      <c r="R77" s="234">
        <v>-12651</v>
      </c>
      <c r="S77" s="233">
        <v>-10498</v>
      </c>
      <c r="T77" s="232">
        <v>-21248</v>
      </c>
      <c r="U77" s="233">
        <v>-32996</v>
      </c>
      <c r="V77" s="234">
        <v>-53678</v>
      </c>
      <c r="W77" s="233">
        <v>-15343</v>
      </c>
      <c r="X77" s="233">
        <v>-29040</v>
      </c>
      <c r="Y77" s="233">
        <v>-37283</v>
      </c>
      <c r="Z77" s="234">
        <v>-45973</v>
      </c>
      <c r="AA77" s="233">
        <v>-8142</v>
      </c>
      <c r="AB77" s="233">
        <v>-18076</v>
      </c>
      <c r="AC77" s="233">
        <v>-28512</v>
      </c>
      <c r="AD77" s="234">
        <v>-37186</v>
      </c>
      <c r="AE77" s="233">
        <f>-7544-22675</f>
        <v>-30219</v>
      </c>
      <c r="AF77" s="233">
        <f>-15007-46202</f>
        <v>-61209</v>
      </c>
      <c r="AG77" s="233">
        <f>-22829-59209</f>
        <v>-82038</v>
      </c>
      <c r="AH77" s="234">
        <f>-66471-30717</f>
        <v>-97188</v>
      </c>
      <c r="AI77" s="233">
        <v>-7745</v>
      </c>
      <c r="AJ77" s="244">
        <v>-15441</v>
      </c>
      <c r="AK77" s="233">
        <v>-74691</v>
      </c>
      <c r="AL77" s="234">
        <f>-48529-83787</f>
        <v>-132316</v>
      </c>
      <c r="AM77" s="233">
        <v>-8656</v>
      </c>
      <c r="AN77" s="233">
        <v>-17763</v>
      </c>
      <c r="AO77" s="233">
        <v>-39269.633689273309</v>
      </c>
    </row>
    <row r="78" spans="1:41" s="165" customFormat="1" ht="16.5">
      <c r="A78" s="161" t="s">
        <v>198</v>
      </c>
      <c r="B78" s="166"/>
      <c r="C78" s="163">
        <f>SUM(C48:C77)</f>
        <v>482569</v>
      </c>
      <c r="D78" s="164">
        <f>SUM(D48:D77)</f>
        <v>475727</v>
      </c>
      <c r="E78" s="163">
        <f>SUM(E48:E77)</f>
        <v>-13387</v>
      </c>
      <c r="F78" s="163">
        <v>-23274</v>
      </c>
      <c r="G78" s="163">
        <v>-1005</v>
      </c>
      <c r="H78" s="164">
        <v>-1910</v>
      </c>
      <c r="I78" s="163">
        <f>SUM(I48:I77)</f>
        <v>19582</v>
      </c>
      <c r="J78" s="163">
        <f>SUM(J48:J77)</f>
        <v>12736</v>
      </c>
      <c r="K78" s="163">
        <f>SUM(K48:K77)</f>
        <v>39854</v>
      </c>
      <c r="L78" s="166"/>
      <c r="M78" s="163">
        <f t="shared" ref="M78:W78" si="8">SUM(M48:M77)</f>
        <v>443412</v>
      </c>
      <c r="N78" s="164">
        <f t="shared" si="8"/>
        <v>436413</v>
      </c>
      <c r="O78" s="163">
        <f t="shared" si="8"/>
        <v>-13413</v>
      </c>
      <c r="P78" s="163">
        <f t="shared" si="8"/>
        <v>-23330</v>
      </c>
      <c r="Q78" s="163">
        <f t="shared" si="8"/>
        <v>-1321</v>
      </c>
      <c r="R78" s="164">
        <f t="shared" si="8"/>
        <v>-2605</v>
      </c>
      <c r="S78" s="163">
        <f t="shared" si="8"/>
        <v>19530</v>
      </c>
      <c r="T78" s="163">
        <f t="shared" si="8"/>
        <v>12358</v>
      </c>
      <c r="U78" s="163">
        <f t="shared" si="8"/>
        <v>39268</v>
      </c>
      <c r="V78" s="164">
        <f t="shared" si="8"/>
        <v>59139</v>
      </c>
      <c r="W78" s="163">
        <f t="shared" si="8"/>
        <v>114088</v>
      </c>
      <c r="X78" s="163">
        <v>74203</v>
      </c>
      <c r="Y78" s="163">
        <v>66905</v>
      </c>
      <c r="Z78" s="164">
        <f t="shared" ref="Z78:AI78" si="9">SUM(Z48:Z77)</f>
        <v>63362</v>
      </c>
      <c r="AA78" s="163">
        <f t="shared" si="9"/>
        <v>19736</v>
      </c>
      <c r="AB78" s="163">
        <f t="shared" si="9"/>
        <v>23662</v>
      </c>
      <c r="AC78" s="163">
        <f t="shared" si="9"/>
        <v>177995</v>
      </c>
      <c r="AD78" s="164">
        <f t="shared" si="9"/>
        <v>98651</v>
      </c>
      <c r="AE78" s="163">
        <f t="shared" si="9"/>
        <v>86417</v>
      </c>
      <c r="AF78" s="163">
        <f t="shared" si="9"/>
        <v>31627</v>
      </c>
      <c r="AG78" s="163">
        <f t="shared" si="9"/>
        <v>101487</v>
      </c>
      <c r="AH78" s="164">
        <f t="shared" si="9"/>
        <v>106639</v>
      </c>
      <c r="AI78" s="163">
        <f t="shared" si="9"/>
        <v>63783</v>
      </c>
      <c r="AJ78" s="163">
        <f t="shared" ref="AJ78:AO78" si="10">SUM(AJ48:AJ77)</f>
        <v>38561</v>
      </c>
      <c r="AK78" s="163">
        <f t="shared" si="10"/>
        <v>17193</v>
      </c>
      <c r="AL78" s="164">
        <f t="shared" si="10"/>
        <v>624</v>
      </c>
      <c r="AM78" s="163">
        <f t="shared" si="10"/>
        <v>-3547</v>
      </c>
      <c r="AN78" s="163">
        <f t="shared" si="10"/>
        <v>3776</v>
      </c>
      <c r="AO78" s="163">
        <f t="shared" si="10"/>
        <v>-3702.3967713981547</v>
      </c>
    </row>
    <row r="79" spans="1:41" s="209" customFormat="1" ht="16.5">
      <c r="A79" s="235" t="s">
        <v>199</v>
      </c>
      <c r="B79" s="180"/>
      <c r="C79" s="237">
        <v>335</v>
      </c>
      <c r="D79" s="238">
        <v>429</v>
      </c>
      <c r="E79" s="237">
        <v>55</v>
      </c>
      <c r="F79" s="237">
        <v>-410</v>
      </c>
      <c r="G79" s="237">
        <v>-554</v>
      </c>
      <c r="H79" s="238">
        <v>122</v>
      </c>
      <c r="I79" s="237">
        <v>-32</v>
      </c>
      <c r="J79" s="237">
        <v>111</v>
      </c>
      <c r="K79" s="237">
        <v>-29</v>
      </c>
      <c r="L79" s="180"/>
      <c r="M79" s="237">
        <v>335</v>
      </c>
      <c r="N79" s="238">
        <v>429</v>
      </c>
      <c r="O79" s="237">
        <v>55</v>
      </c>
      <c r="P79" s="237">
        <v>-410</v>
      </c>
      <c r="Q79" s="237">
        <v>-555</v>
      </c>
      <c r="R79" s="238">
        <v>122</v>
      </c>
      <c r="S79" s="237">
        <v>-32</v>
      </c>
      <c r="T79" s="237">
        <v>111</v>
      </c>
      <c r="U79" s="237">
        <v>-29</v>
      </c>
      <c r="V79" s="238">
        <v>139</v>
      </c>
      <c r="W79" s="237">
        <v>-216</v>
      </c>
      <c r="X79" s="237">
        <v>1</v>
      </c>
      <c r="Y79" s="237">
        <v>619</v>
      </c>
      <c r="Z79" s="238">
        <v>1191</v>
      </c>
      <c r="AA79" s="237">
        <v>-101</v>
      </c>
      <c r="AB79" s="237">
        <v>-51</v>
      </c>
      <c r="AC79" s="237">
        <v>-78</v>
      </c>
      <c r="AD79" s="238">
        <v>-105</v>
      </c>
      <c r="AE79" s="237">
        <v>-50</v>
      </c>
      <c r="AF79" s="237">
        <v>-404</v>
      </c>
      <c r="AG79" s="237">
        <v>-1054</v>
      </c>
      <c r="AH79" s="238">
        <v>-700</v>
      </c>
      <c r="AI79" s="237">
        <v>140</v>
      </c>
      <c r="AJ79" s="237">
        <v>145</v>
      </c>
      <c r="AK79" s="237">
        <v>-53</v>
      </c>
      <c r="AL79" s="238">
        <v>-12</v>
      </c>
      <c r="AM79" s="237">
        <v>82</v>
      </c>
      <c r="AN79" s="237">
        <v>344</v>
      </c>
      <c r="AO79" s="237">
        <v>148.95917427753</v>
      </c>
    </row>
    <row r="80" spans="1:41" s="165" customFormat="1" ht="16.5">
      <c r="A80" s="161" t="s">
        <v>200</v>
      </c>
      <c r="B80" s="166"/>
      <c r="C80" s="162">
        <v>30436</v>
      </c>
      <c r="D80" s="167">
        <v>47237</v>
      </c>
      <c r="E80" s="162">
        <v>-42057</v>
      </c>
      <c r="F80" s="162">
        <v>5382</v>
      </c>
      <c r="G80" s="162">
        <v>-31842</v>
      </c>
      <c r="H80" s="167">
        <v>-37635</v>
      </c>
      <c r="I80" s="162">
        <v>-30594</v>
      </c>
      <c r="J80" s="162">
        <v>-20428</v>
      </c>
      <c r="K80" s="162">
        <v>-28629</v>
      </c>
      <c r="L80" s="166"/>
      <c r="M80" s="162">
        <f t="shared" ref="M80:W80" si="11">M34+M45+M78+M79</f>
        <v>30436</v>
      </c>
      <c r="N80" s="167">
        <f t="shared" si="11"/>
        <v>47237</v>
      </c>
      <c r="O80" s="162">
        <f t="shared" si="11"/>
        <v>-42058</v>
      </c>
      <c r="P80" s="162">
        <f t="shared" si="11"/>
        <v>5382</v>
      </c>
      <c r="Q80" s="162">
        <f t="shared" si="11"/>
        <v>-31842</v>
      </c>
      <c r="R80" s="167">
        <f t="shared" si="11"/>
        <v>-37635</v>
      </c>
      <c r="S80" s="162">
        <f t="shared" si="11"/>
        <v>-30594</v>
      </c>
      <c r="T80" s="162">
        <f t="shared" si="11"/>
        <v>-20428</v>
      </c>
      <c r="U80" s="162">
        <f t="shared" si="11"/>
        <v>-28629</v>
      </c>
      <c r="V80" s="167">
        <f t="shared" si="11"/>
        <v>-29755</v>
      </c>
      <c r="W80" s="162">
        <f t="shared" si="11"/>
        <v>108477</v>
      </c>
      <c r="X80" s="162">
        <v>77828</v>
      </c>
      <c r="Y80" s="162">
        <v>29109</v>
      </c>
      <c r="Z80" s="167">
        <f t="shared" ref="Z80:AI80" si="12">Z34+Z45+Z78+Z79</f>
        <v>56210</v>
      </c>
      <c r="AA80" s="162">
        <f t="shared" si="12"/>
        <v>-46571</v>
      </c>
      <c r="AB80" s="162">
        <f t="shared" si="12"/>
        <v>-22445</v>
      </c>
      <c r="AC80" s="162">
        <f t="shared" si="12"/>
        <v>100680</v>
      </c>
      <c r="AD80" s="167">
        <f t="shared" si="12"/>
        <v>-22249</v>
      </c>
      <c r="AE80" s="162">
        <f t="shared" si="12"/>
        <v>33915</v>
      </c>
      <c r="AF80" s="162">
        <f t="shared" si="12"/>
        <v>45117</v>
      </c>
      <c r="AG80" s="162">
        <f t="shared" si="12"/>
        <v>-3257</v>
      </c>
      <c r="AH80" s="167">
        <f t="shared" si="12"/>
        <v>-2993</v>
      </c>
      <c r="AI80" s="162">
        <f t="shared" si="12"/>
        <v>5752</v>
      </c>
      <c r="AJ80" s="162">
        <f t="shared" ref="AJ80:AO80" si="13">AJ34+AJ45+AJ78+AJ79</f>
        <v>8443</v>
      </c>
      <c r="AK80" s="162">
        <f t="shared" si="13"/>
        <v>427</v>
      </c>
      <c r="AL80" s="167">
        <f t="shared" si="13"/>
        <v>22086</v>
      </c>
      <c r="AM80" s="162">
        <f t="shared" si="13"/>
        <v>-33129</v>
      </c>
      <c r="AN80" s="162">
        <f t="shared" si="13"/>
        <v>-15893</v>
      </c>
      <c r="AO80" s="162">
        <f t="shared" si="13"/>
        <v>-21539.222315618164</v>
      </c>
    </row>
    <row r="81" spans="1:41" s="209" customFormat="1" ht="15" customHeight="1">
      <c r="A81" s="235" t="s">
        <v>201</v>
      </c>
      <c r="B81" s="180"/>
      <c r="C81" s="233"/>
      <c r="D81" s="234"/>
      <c r="E81" s="233"/>
      <c r="F81" s="233"/>
      <c r="G81" s="233"/>
      <c r="H81" s="234"/>
      <c r="I81" s="233"/>
      <c r="J81" s="233"/>
      <c r="K81" s="233"/>
      <c r="L81" s="180"/>
      <c r="M81" s="233"/>
      <c r="N81" s="234"/>
      <c r="O81" s="233"/>
      <c r="P81" s="233"/>
      <c r="Q81" s="233"/>
      <c r="R81" s="234"/>
      <c r="S81" s="233"/>
      <c r="T81" s="233"/>
      <c r="U81" s="233"/>
      <c r="V81" s="234"/>
      <c r="W81" s="233"/>
      <c r="X81" s="233"/>
      <c r="Y81" s="233"/>
      <c r="Z81" s="234"/>
      <c r="AA81" s="233"/>
      <c r="AB81" s="233"/>
      <c r="AC81" s="233"/>
      <c r="AD81" s="234"/>
      <c r="AE81" s="233"/>
      <c r="AF81" s="233"/>
      <c r="AG81" s="233"/>
      <c r="AH81" s="234"/>
      <c r="AI81" s="233"/>
      <c r="AJ81" s="233"/>
      <c r="AK81" s="233"/>
      <c r="AL81" s="234"/>
      <c r="AM81" s="233"/>
      <c r="AN81" s="233"/>
      <c r="AO81" s="233"/>
    </row>
    <row r="82" spans="1:41" s="209" customFormat="1" ht="15" customHeight="1">
      <c r="A82" s="239" t="s">
        <v>202</v>
      </c>
      <c r="B82" s="233"/>
      <c r="C82" s="233">
        <v>34252</v>
      </c>
      <c r="D82" s="234">
        <v>34252</v>
      </c>
      <c r="E82" s="233">
        <v>81489</v>
      </c>
      <c r="F82" s="233">
        <v>81489</v>
      </c>
      <c r="G82" s="233">
        <v>81489</v>
      </c>
      <c r="H82" s="234">
        <v>81489</v>
      </c>
      <c r="I82" s="233">
        <v>43854</v>
      </c>
      <c r="J82" s="233">
        <v>43854</v>
      </c>
      <c r="K82" s="233">
        <v>43854</v>
      </c>
      <c r="L82" s="233"/>
      <c r="M82" s="233">
        <v>34253</v>
      </c>
      <c r="N82" s="234">
        <v>34252</v>
      </c>
      <c r="O82" s="233">
        <v>81489</v>
      </c>
      <c r="P82" s="233">
        <v>81489</v>
      </c>
      <c r="Q82" s="233">
        <v>81489</v>
      </c>
      <c r="R82" s="234">
        <v>81489</v>
      </c>
      <c r="S82" s="233">
        <v>43854</v>
      </c>
      <c r="T82" s="233">
        <v>43854</v>
      </c>
      <c r="U82" s="233">
        <v>43854</v>
      </c>
      <c r="V82" s="234">
        <v>43854</v>
      </c>
      <c r="W82" s="233">
        <v>14099</v>
      </c>
      <c r="X82" s="233">
        <v>14099</v>
      </c>
      <c r="Y82" s="233">
        <v>14099</v>
      </c>
      <c r="Z82" s="234">
        <v>14099</v>
      </c>
      <c r="AA82" s="233">
        <v>70309</v>
      </c>
      <c r="AB82" s="233">
        <v>70309</v>
      </c>
      <c r="AC82" s="233">
        <v>70309</v>
      </c>
      <c r="AD82" s="234">
        <v>70309</v>
      </c>
      <c r="AE82" s="233">
        <v>48060</v>
      </c>
      <c r="AF82" s="233">
        <v>48060</v>
      </c>
      <c r="AG82" s="233">
        <v>48060</v>
      </c>
      <c r="AH82" s="234">
        <f>AD83</f>
        <v>48060</v>
      </c>
      <c r="AI82" s="233">
        <v>45067</v>
      </c>
      <c r="AJ82" s="233">
        <f>AI82</f>
        <v>45067</v>
      </c>
      <c r="AK82" s="233">
        <v>45067</v>
      </c>
      <c r="AL82" s="234">
        <v>45067</v>
      </c>
      <c r="AM82" s="233">
        <f>AL83</f>
        <v>67153</v>
      </c>
      <c r="AN82" s="233">
        <f>AM82</f>
        <v>67153</v>
      </c>
      <c r="AO82" s="233">
        <f>AN82</f>
        <v>67153</v>
      </c>
    </row>
    <row r="83" spans="1:41" s="165" customFormat="1" ht="15" customHeight="1" thickBot="1">
      <c r="A83" s="161" t="s">
        <v>203</v>
      </c>
      <c r="B83" s="162" t="s">
        <v>45</v>
      </c>
      <c r="C83" s="240">
        <v>64689</v>
      </c>
      <c r="D83" s="241">
        <v>81489</v>
      </c>
      <c r="E83" s="240">
        <v>39432</v>
      </c>
      <c r="F83" s="240">
        <v>86871</v>
      </c>
      <c r="G83" s="240">
        <v>49647</v>
      </c>
      <c r="H83" s="241">
        <v>43854</v>
      </c>
      <c r="I83" s="240">
        <v>13260</v>
      </c>
      <c r="J83" s="240">
        <v>23426</v>
      </c>
      <c r="K83" s="240">
        <v>15225</v>
      </c>
      <c r="L83" s="162"/>
      <c r="M83" s="240">
        <f t="shared" ref="M83:W83" si="14">M80+M82</f>
        <v>64689</v>
      </c>
      <c r="N83" s="241">
        <f t="shared" si="14"/>
        <v>81489</v>
      </c>
      <c r="O83" s="240">
        <f t="shared" si="14"/>
        <v>39431</v>
      </c>
      <c r="P83" s="240">
        <f t="shared" si="14"/>
        <v>86871</v>
      </c>
      <c r="Q83" s="240">
        <f t="shared" si="14"/>
        <v>49647</v>
      </c>
      <c r="R83" s="241">
        <f t="shared" si="14"/>
        <v>43854</v>
      </c>
      <c r="S83" s="240">
        <f t="shared" si="14"/>
        <v>13260</v>
      </c>
      <c r="T83" s="240">
        <f t="shared" si="14"/>
        <v>23426</v>
      </c>
      <c r="U83" s="240">
        <f t="shared" si="14"/>
        <v>15225</v>
      </c>
      <c r="V83" s="241">
        <f t="shared" si="14"/>
        <v>14099</v>
      </c>
      <c r="W83" s="240">
        <f t="shared" si="14"/>
        <v>122576</v>
      </c>
      <c r="X83" s="240">
        <v>91927</v>
      </c>
      <c r="Y83" s="240">
        <v>43208</v>
      </c>
      <c r="Z83" s="241">
        <f t="shared" ref="Z83:AK83" si="15">Z80+Z82</f>
        <v>70309</v>
      </c>
      <c r="AA83" s="240">
        <f t="shared" si="15"/>
        <v>23738</v>
      </c>
      <c r="AB83" s="240">
        <f t="shared" si="15"/>
        <v>47864</v>
      </c>
      <c r="AC83" s="240">
        <f t="shared" si="15"/>
        <v>170989</v>
      </c>
      <c r="AD83" s="241">
        <f t="shared" si="15"/>
        <v>48060</v>
      </c>
      <c r="AE83" s="240">
        <f t="shared" si="15"/>
        <v>81975</v>
      </c>
      <c r="AF83" s="240">
        <f t="shared" si="15"/>
        <v>93177</v>
      </c>
      <c r="AG83" s="240">
        <f t="shared" si="15"/>
        <v>44803</v>
      </c>
      <c r="AH83" s="241">
        <f t="shared" si="15"/>
        <v>45067</v>
      </c>
      <c r="AI83" s="240">
        <f t="shared" si="15"/>
        <v>50819</v>
      </c>
      <c r="AJ83" s="240">
        <f t="shared" si="15"/>
        <v>53510</v>
      </c>
      <c r="AK83" s="240">
        <f t="shared" si="15"/>
        <v>45494</v>
      </c>
      <c r="AL83" s="241">
        <f t="shared" ref="AL83:AM83" si="16">AL80+AL82</f>
        <v>67153</v>
      </c>
      <c r="AM83" s="240">
        <f t="shared" si="16"/>
        <v>34024</v>
      </c>
      <c r="AN83" s="240">
        <f t="shared" ref="AN83:AO83" si="17">AN80+AN82</f>
        <v>51260</v>
      </c>
      <c r="AO83" s="240">
        <f t="shared" si="17"/>
        <v>45613.777684381836</v>
      </c>
    </row>
    <row r="84" spans="1:41" s="209" customFormat="1" ht="13.5" customHeight="1" thickTop="1">
      <c r="A84" s="161" t="s">
        <v>204</v>
      </c>
      <c r="B84" s="180"/>
      <c r="C84" s="242"/>
      <c r="D84" s="243"/>
      <c r="E84" s="242"/>
      <c r="F84" s="242"/>
      <c r="G84" s="242"/>
      <c r="H84" s="243"/>
      <c r="I84" s="242"/>
      <c r="J84" s="242"/>
      <c r="K84" s="242"/>
      <c r="L84" s="180"/>
      <c r="M84" s="242"/>
      <c r="N84" s="243"/>
      <c r="O84" s="242"/>
      <c r="P84" s="242"/>
      <c r="Q84" s="242"/>
      <c r="R84" s="243"/>
      <c r="S84" s="242"/>
      <c r="T84" s="242"/>
      <c r="U84" s="242"/>
      <c r="V84" s="243"/>
      <c r="W84" s="242"/>
      <c r="X84" s="242"/>
      <c r="Y84" s="242"/>
      <c r="Z84" s="243"/>
      <c r="AA84" s="242"/>
      <c r="AB84" s="242"/>
      <c r="AC84" s="242"/>
      <c r="AD84" s="243"/>
      <c r="AE84" s="242"/>
      <c r="AF84" s="242"/>
      <c r="AG84" s="242"/>
      <c r="AH84" s="243"/>
      <c r="AI84" s="242"/>
      <c r="AJ84" s="242"/>
      <c r="AK84" s="242"/>
      <c r="AL84" s="243"/>
      <c r="AM84" s="242"/>
      <c r="AN84" s="242"/>
      <c r="AO84" s="242"/>
    </row>
    <row r="85" spans="1:41" s="209" customFormat="1" ht="14.25" customHeight="1">
      <c r="A85" s="235" t="s">
        <v>205</v>
      </c>
      <c r="B85" s="233" t="s">
        <v>45</v>
      </c>
      <c r="C85" s="233">
        <v>2673</v>
      </c>
      <c r="D85" s="234">
        <v>5711</v>
      </c>
      <c r="E85" s="233">
        <v>1053</v>
      </c>
      <c r="F85" s="233">
        <v>3864</v>
      </c>
      <c r="G85" s="233">
        <v>5296</v>
      </c>
      <c r="H85" s="234">
        <v>7827</v>
      </c>
      <c r="I85" s="233">
        <v>1356</v>
      </c>
      <c r="J85" s="233">
        <v>5181</v>
      </c>
      <c r="K85" s="233">
        <v>6981</v>
      </c>
      <c r="L85" s="233"/>
      <c r="M85" s="233">
        <v>2673</v>
      </c>
      <c r="N85" s="234">
        <v>5711</v>
      </c>
      <c r="O85" s="233">
        <v>1053</v>
      </c>
      <c r="P85" s="233">
        <v>3864</v>
      </c>
      <c r="Q85" s="233">
        <v>5296</v>
      </c>
      <c r="R85" s="234">
        <v>7827</v>
      </c>
      <c r="S85" s="233">
        <v>1356</v>
      </c>
      <c r="T85" s="233">
        <v>5181</v>
      </c>
      <c r="U85" s="233">
        <v>6981</v>
      </c>
      <c r="V85" s="234">
        <v>7881.62</v>
      </c>
      <c r="W85" s="233">
        <v>623</v>
      </c>
      <c r="X85" s="233">
        <v>1339.1019999999999</v>
      </c>
      <c r="Y85" s="233">
        <v>2767</v>
      </c>
      <c r="Z85" s="234">
        <v>2695</v>
      </c>
      <c r="AA85" s="233">
        <v>1510</v>
      </c>
      <c r="AB85" s="233">
        <v>1994</v>
      </c>
      <c r="AC85" s="233">
        <v>2766</v>
      </c>
      <c r="AD85" s="234">
        <v>3765</v>
      </c>
      <c r="AE85" s="233">
        <v>1486</v>
      </c>
      <c r="AF85" s="233">
        <v>4453</v>
      </c>
      <c r="AG85" s="233">
        <v>5267</v>
      </c>
      <c r="AH85" s="234">
        <v>5790</v>
      </c>
      <c r="AI85" s="233">
        <v>1147</v>
      </c>
      <c r="AJ85" s="233">
        <v>2898</v>
      </c>
      <c r="AK85" s="233">
        <v>3369</v>
      </c>
      <c r="AL85" s="234">
        <v>5494</v>
      </c>
      <c r="AM85" s="233">
        <v>594</v>
      </c>
      <c r="AN85" s="233">
        <v>19778</v>
      </c>
      <c r="AO85" s="233">
        <v>2874.241</v>
      </c>
    </row>
    <row r="86" spans="1:41" s="209" customFormat="1" ht="12.75" customHeight="1">
      <c r="A86" s="235" t="s">
        <v>206</v>
      </c>
      <c r="B86" s="233"/>
      <c r="C86" s="233">
        <v>60347</v>
      </c>
      <c r="D86" s="234">
        <v>69622</v>
      </c>
      <c r="E86" s="233">
        <v>66192</v>
      </c>
      <c r="F86" s="233">
        <v>76353</v>
      </c>
      <c r="G86" s="233">
        <v>136396</v>
      </c>
      <c r="H86" s="234">
        <v>146076</v>
      </c>
      <c r="I86" s="233">
        <v>60573</v>
      </c>
      <c r="J86" s="233">
        <v>71240</v>
      </c>
      <c r="K86" s="233">
        <v>131773</v>
      </c>
      <c r="L86" s="233"/>
      <c r="M86" s="233">
        <v>60347</v>
      </c>
      <c r="N86" s="234">
        <v>69622</v>
      </c>
      <c r="O86" s="233">
        <v>66192</v>
      </c>
      <c r="P86" s="233">
        <v>76353</v>
      </c>
      <c r="Q86" s="233">
        <v>136396</v>
      </c>
      <c r="R86" s="234">
        <v>146076</v>
      </c>
      <c r="S86" s="233">
        <v>60573</v>
      </c>
      <c r="T86" s="233">
        <v>71211</v>
      </c>
      <c r="U86" s="233">
        <v>131744</v>
      </c>
      <c r="V86" s="234">
        <v>144456</v>
      </c>
      <c r="W86" s="233">
        <v>61852</v>
      </c>
      <c r="X86" s="233">
        <v>76780.635631080484</v>
      </c>
      <c r="Y86" s="233">
        <v>140751</v>
      </c>
      <c r="Z86" s="234">
        <v>152678</v>
      </c>
      <c r="AA86" s="233">
        <v>62510</v>
      </c>
      <c r="AB86" s="233">
        <v>75136</v>
      </c>
      <c r="AC86" s="233">
        <v>137862</v>
      </c>
      <c r="AD86" s="234">
        <v>188802</v>
      </c>
      <c r="AE86" s="233">
        <v>9941</v>
      </c>
      <c r="AF86" s="233">
        <v>19103</v>
      </c>
      <c r="AG86" s="233">
        <v>93405</v>
      </c>
      <c r="AH86" s="234">
        <v>98602</v>
      </c>
      <c r="AI86" s="233">
        <v>65300</v>
      </c>
      <c r="AJ86" s="233">
        <v>72608</v>
      </c>
      <c r="AK86" s="233">
        <v>80156</v>
      </c>
      <c r="AL86" s="234">
        <v>111835</v>
      </c>
      <c r="AM86" s="233">
        <v>30674</v>
      </c>
      <c r="AN86" s="233">
        <v>38694</v>
      </c>
      <c r="AO86" s="233">
        <v>71985.175769147623</v>
      </c>
    </row>
    <row r="87" spans="1:41" s="209" customFormat="1" ht="13.5" customHeight="1">
      <c r="A87" s="161" t="s">
        <v>207</v>
      </c>
      <c r="B87" s="233"/>
      <c r="C87" s="233"/>
      <c r="D87" s="234"/>
      <c r="E87" s="233"/>
      <c r="F87" s="233"/>
      <c r="G87" s="233"/>
      <c r="H87" s="234"/>
      <c r="I87" s="233"/>
      <c r="J87" s="233"/>
      <c r="K87" s="233"/>
      <c r="L87" s="233"/>
      <c r="M87" s="233" t="s">
        <v>19</v>
      </c>
      <c r="N87" s="234"/>
      <c r="O87" s="233"/>
      <c r="P87" s="233"/>
      <c r="Q87" s="233"/>
      <c r="R87" s="234"/>
      <c r="S87" s="233"/>
      <c r="T87" s="233"/>
      <c r="U87" s="233"/>
      <c r="V87" s="234"/>
      <c r="W87" s="233"/>
      <c r="X87" s="233"/>
      <c r="Y87" s="233"/>
      <c r="Z87" s="234"/>
      <c r="AA87" s="233"/>
      <c r="AB87" s="233"/>
      <c r="AC87" s="233"/>
      <c r="AD87" s="234"/>
      <c r="AE87" s="233"/>
      <c r="AF87" s="233"/>
      <c r="AG87" s="233"/>
      <c r="AH87" s="234"/>
      <c r="AI87" s="233"/>
      <c r="AJ87" s="233"/>
      <c r="AK87" s="233"/>
      <c r="AL87" s="234"/>
      <c r="AM87" s="233"/>
      <c r="AN87" s="233"/>
      <c r="AO87" s="233"/>
    </row>
    <row r="88" spans="1:41" s="209" customFormat="1" ht="16.5">
      <c r="A88" s="235" t="s">
        <v>208</v>
      </c>
      <c r="B88" s="168"/>
      <c r="C88" s="233">
        <v>2080</v>
      </c>
      <c r="D88" s="234">
        <v>6973</v>
      </c>
      <c r="E88" s="233">
        <v>4432</v>
      </c>
      <c r="F88" s="233">
        <v>7787</v>
      </c>
      <c r="G88" s="233">
        <v>9318</v>
      </c>
      <c r="H88" s="234">
        <v>14920</v>
      </c>
      <c r="I88" s="233">
        <v>4097</v>
      </c>
      <c r="J88" s="233">
        <v>6778</v>
      </c>
      <c r="K88" s="233">
        <v>9352</v>
      </c>
      <c r="L88" s="168"/>
      <c r="M88" s="233">
        <v>2080</v>
      </c>
      <c r="N88" s="234">
        <v>6973</v>
      </c>
      <c r="O88" s="233">
        <v>4432</v>
      </c>
      <c r="P88" s="233">
        <v>7787</v>
      </c>
      <c r="Q88" s="233">
        <v>9318</v>
      </c>
      <c r="R88" s="234">
        <v>14920</v>
      </c>
      <c r="S88" s="233">
        <v>4097</v>
      </c>
      <c r="T88" s="233">
        <v>6778</v>
      </c>
      <c r="U88" s="233">
        <v>9352</v>
      </c>
      <c r="V88" s="234">
        <v>10732</v>
      </c>
      <c r="W88" s="233">
        <v>270</v>
      </c>
      <c r="X88" s="233">
        <v>772.06929489423328</v>
      </c>
      <c r="Y88" s="233">
        <v>2472</v>
      </c>
      <c r="Z88" s="234">
        <v>4372</v>
      </c>
      <c r="AA88" s="233">
        <v>220</v>
      </c>
      <c r="AB88" s="233">
        <v>2159</v>
      </c>
      <c r="AC88" s="233">
        <v>2754</v>
      </c>
      <c r="AD88" s="234">
        <v>3270</v>
      </c>
      <c r="AE88" s="233">
        <v>50</v>
      </c>
      <c r="AF88" s="233">
        <v>231</v>
      </c>
      <c r="AG88" s="233">
        <v>958</v>
      </c>
      <c r="AH88" s="234">
        <v>4790</v>
      </c>
      <c r="AI88" s="233">
        <v>405</v>
      </c>
      <c r="AJ88" s="233">
        <v>405</v>
      </c>
      <c r="AK88" s="233">
        <v>405</v>
      </c>
      <c r="AL88" s="234">
        <v>405</v>
      </c>
      <c r="AM88" s="233">
        <v>491</v>
      </c>
      <c r="AN88" s="233">
        <v>7673</v>
      </c>
      <c r="AO88" s="233">
        <v>9850.0017243108996</v>
      </c>
    </row>
    <row r="89" spans="1:41" s="209" customFormat="1" ht="16.5">
      <c r="A89" s="235" t="s">
        <v>354</v>
      </c>
      <c r="B89" s="168"/>
      <c r="C89" s="233"/>
      <c r="D89" s="234"/>
      <c r="E89" s="233"/>
      <c r="F89" s="233"/>
      <c r="G89" s="233"/>
      <c r="H89" s="234"/>
      <c r="I89" s="233"/>
      <c r="J89" s="233"/>
      <c r="K89" s="233"/>
      <c r="L89" s="168"/>
      <c r="M89" s="233"/>
      <c r="N89" s="234"/>
      <c r="O89" s="233"/>
      <c r="P89" s="233"/>
      <c r="Q89" s="233"/>
      <c r="R89" s="234"/>
      <c r="S89" s="233"/>
      <c r="T89" s="233"/>
      <c r="U89" s="233"/>
      <c r="V89" s="234"/>
      <c r="W89" s="233"/>
      <c r="X89" s="233"/>
      <c r="Y89" s="233"/>
      <c r="Z89" s="234"/>
      <c r="AA89" s="233"/>
      <c r="AB89" s="233"/>
      <c r="AC89" s="233"/>
      <c r="AD89" s="234"/>
      <c r="AE89" s="233"/>
      <c r="AF89" s="233"/>
      <c r="AG89" s="233"/>
      <c r="AH89" s="234"/>
      <c r="AI89" s="233"/>
      <c r="AJ89" s="233"/>
      <c r="AK89" s="233">
        <v>764800</v>
      </c>
      <c r="AL89" s="234">
        <v>764800</v>
      </c>
      <c r="AM89" s="233">
        <v>0</v>
      </c>
      <c r="AN89" s="233">
        <v>0</v>
      </c>
      <c r="AO89" s="233">
        <v>0</v>
      </c>
    </row>
    <row r="90" spans="1:41" s="209" customFormat="1" ht="16.5">
      <c r="A90" s="235" t="s">
        <v>353</v>
      </c>
      <c r="B90" s="168"/>
      <c r="C90" s="233"/>
      <c r="D90" s="234"/>
      <c r="E90" s="233"/>
      <c r="F90" s="233"/>
      <c r="G90" s="233"/>
      <c r="H90" s="234"/>
      <c r="I90" s="233"/>
      <c r="J90" s="233"/>
      <c r="K90" s="233"/>
      <c r="L90" s="168"/>
      <c r="M90" s="233"/>
      <c r="N90" s="234"/>
      <c r="O90" s="233"/>
      <c r="P90" s="233"/>
      <c r="Q90" s="233"/>
      <c r="R90" s="234"/>
      <c r="S90" s="233"/>
      <c r="T90" s="233"/>
      <c r="U90" s="233"/>
      <c r="V90" s="234"/>
      <c r="W90" s="233"/>
      <c r="X90" s="233"/>
      <c r="Y90" s="233"/>
      <c r="Z90" s="234"/>
      <c r="AA90" s="233"/>
      <c r="AB90" s="233"/>
      <c r="AC90" s="233"/>
      <c r="AD90" s="234"/>
      <c r="AE90" s="233"/>
      <c r="AF90" s="233"/>
      <c r="AG90" s="233"/>
      <c r="AH90" s="234"/>
      <c r="AI90" s="233"/>
      <c r="AJ90" s="233"/>
      <c r="AK90" s="233">
        <v>2963</v>
      </c>
      <c r="AL90" s="234">
        <v>2963</v>
      </c>
      <c r="AM90" s="233">
        <v>0</v>
      </c>
      <c r="AN90" s="233">
        <v>0</v>
      </c>
      <c r="AO90" s="233">
        <v>0</v>
      </c>
    </row>
    <row r="91" spans="1:41" s="209" customFormat="1" ht="16.5">
      <c r="A91" s="235" t="s">
        <v>352</v>
      </c>
      <c r="B91" s="168"/>
      <c r="C91" s="233"/>
      <c r="D91" s="234"/>
      <c r="E91" s="233"/>
      <c r="F91" s="233"/>
      <c r="G91" s="233"/>
      <c r="H91" s="234"/>
      <c r="I91" s="233"/>
      <c r="J91" s="233"/>
      <c r="K91" s="233"/>
      <c r="L91" s="168"/>
      <c r="M91" s="233"/>
      <c r="N91" s="234"/>
      <c r="O91" s="233"/>
      <c r="P91" s="233"/>
      <c r="Q91" s="233"/>
      <c r="R91" s="234"/>
      <c r="S91" s="233"/>
      <c r="T91" s="233"/>
      <c r="U91" s="233"/>
      <c r="V91" s="234"/>
      <c r="W91" s="233"/>
      <c r="X91" s="233"/>
      <c r="Y91" s="233"/>
      <c r="Z91" s="234"/>
      <c r="AA91" s="233"/>
      <c r="AB91" s="233"/>
      <c r="AC91" s="233"/>
      <c r="AD91" s="234"/>
      <c r="AE91" s="233"/>
      <c r="AF91" s="233"/>
      <c r="AG91" s="233"/>
      <c r="AH91" s="234"/>
      <c r="AI91" s="233"/>
      <c r="AJ91" s="233"/>
      <c r="AK91" s="233">
        <v>44146</v>
      </c>
      <c r="AL91" s="234">
        <v>44146</v>
      </c>
      <c r="AM91" s="233">
        <v>23342</v>
      </c>
      <c r="AN91" s="233">
        <v>23342</v>
      </c>
      <c r="AO91" s="233">
        <v>47355.512000000002</v>
      </c>
    </row>
    <row r="92" spans="1:41" s="209" customFormat="1" ht="33">
      <c r="A92" s="235" t="s">
        <v>389</v>
      </c>
      <c r="B92" s="168"/>
      <c r="C92" s="233"/>
      <c r="D92" s="234"/>
      <c r="E92" s="233"/>
      <c r="F92" s="233"/>
      <c r="G92" s="233"/>
      <c r="H92" s="234"/>
      <c r="I92" s="233"/>
      <c r="J92" s="233"/>
      <c r="K92" s="233"/>
      <c r="L92" s="168"/>
      <c r="M92" s="233"/>
      <c r="N92" s="234"/>
      <c r="O92" s="233"/>
      <c r="P92" s="233"/>
      <c r="Q92" s="233"/>
      <c r="R92" s="234"/>
      <c r="S92" s="233"/>
      <c r="T92" s="233"/>
      <c r="U92" s="233"/>
      <c r="V92" s="234"/>
      <c r="W92" s="233"/>
      <c r="X92" s="233"/>
      <c r="Y92" s="233"/>
      <c r="Z92" s="234"/>
      <c r="AA92" s="233"/>
      <c r="AB92" s="233"/>
      <c r="AC92" s="233"/>
      <c r="AD92" s="234"/>
      <c r="AE92" s="233"/>
      <c r="AF92" s="233"/>
      <c r="AG92" s="233"/>
      <c r="AH92" s="234"/>
      <c r="AI92" s="233"/>
      <c r="AJ92" s="233"/>
      <c r="AK92" s="233"/>
      <c r="AL92" s="234">
        <v>0</v>
      </c>
      <c r="AM92" s="233">
        <v>1000</v>
      </c>
      <c r="AN92" s="233">
        <v>1000</v>
      </c>
      <c r="AO92" s="233">
        <v>1000</v>
      </c>
    </row>
    <row r="93" spans="1:41" s="209" customFormat="1" ht="16.5">
      <c r="A93" s="235" t="s">
        <v>209</v>
      </c>
      <c r="B93" s="233"/>
      <c r="C93" s="233">
        <v>74</v>
      </c>
      <c r="D93" s="234">
        <v>146</v>
      </c>
      <c r="E93" s="233">
        <v>0</v>
      </c>
      <c r="F93" s="233">
        <v>1540</v>
      </c>
      <c r="G93" s="233">
        <v>1565</v>
      </c>
      <c r="H93" s="234">
        <v>1565</v>
      </c>
      <c r="I93" s="233">
        <v>0</v>
      </c>
      <c r="J93" s="233">
        <v>0</v>
      </c>
      <c r="K93" s="233">
        <v>0</v>
      </c>
      <c r="L93" s="233"/>
      <c r="M93" s="233">
        <v>74</v>
      </c>
      <c r="N93" s="234">
        <v>146</v>
      </c>
      <c r="O93" s="233">
        <v>0</v>
      </c>
      <c r="P93" s="233">
        <v>1540</v>
      </c>
      <c r="Q93" s="233">
        <v>1565</v>
      </c>
      <c r="R93" s="234">
        <v>1565</v>
      </c>
      <c r="S93" s="233">
        <v>0</v>
      </c>
      <c r="T93" s="233">
        <v>0</v>
      </c>
      <c r="U93" s="233">
        <v>0</v>
      </c>
      <c r="V93" s="234">
        <v>0</v>
      </c>
      <c r="W93" s="233">
        <v>0</v>
      </c>
      <c r="X93" s="233">
        <v>0</v>
      </c>
      <c r="Y93" s="233">
        <v>0</v>
      </c>
      <c r="Z93" s="234">
        <v>0</v>
      </c>
      <c r="AA93" s="233">
        <v>0</v>
      </c>
      <c r="AB93" s="233">
        <v>125</v>
      </c>
      <c r="AC93" s="233">
        <v>125</v>
      </c>
      <c r="AD93" s="234">
        <v>125</v>
      </c>
      <c r="AE93" s="233">
        <v>0</v>
      </c>
      <c r="AF93" s="233">
        <v>0</v>
      </c>
      <c r="AG93" s="233">
        <v>0</v>
      </c>
      <c r="AH93" s="234">
        <v>0</v>
      </c>
      <c r="AI93" s="233">
        <v>0</v>
      </c>
      <c r="AJ93" s="233">
        <v>0</v>
      </c>
      <c r="AK93" s="233">
        <v>0</v>
      </c>
      <c r="AL93" s="234">
        <v>0</v>
      </c>
      <c r="AM93" s="233">
        <v>0</v>
      </c>
      <c r="AN93" s="233">
        <v>0</v>
      </c>
      <c r="AO93" s="233">
        <v>0</v>
      </c>
    </row>
    <row r="94" spans="1:41" s="209" customFormat="1" ht="16.5">
      <c r="A94" s="235" t="s">
        <v>210</v>
      </c>
      <c r="B94" s="168"/>
      <c r="C94" s="233">
        <v>244800</v>
      </c>
      <c r="D94" s="234">
        <v>244800</v>
      </c>
      <c r="E94" s="233">
        <v>0</v>
      </c>
      <c r="F94" s="233">
        <v>0</v>
      </c>
      <c r="G94" s="233">
        <v>0</v>
      </c>
      <c r="H94" s="234">
        <v>0</v>
      </c>
      <c r="I94" s="233">
        <v>0</v>
      </c>
      <c r="J94" s="233">
        <v>0</v>
      </c>
      <c r="K94" s="233">
        <v>0</v>
      </c>
      <c r="L94" s="172"/>
      <c r="M94" s="233">
        <v>244800</v>
      </c>
      <c r="N94" s="234">
        <v>244800</v>
      </c>
      <c r="O94" s="233">
        <v>0</v>
      </c>
      <c r="P94" s="233">
        <v>0</v>
      </c>
      <c r="Q94" s="233">
        <v>0</v>
      </c>
      <c r="R94" s="234">
        <v>0</v>
      </c>
      <c r="S94" s="233">
        <v>0</v>
      </c>
      <c r="T94" s="233">
        <v>0</v>
      </c>
      <c r="U94" s="233">
        <v>0</v>
      </c>
      <c r="V94" s="234">
        <v>0</v>
      </c>
      <c r="W94" s="233">
        <v>0</v>
      </c>
      <c r="X94" s="233">
        <v>0</v>
      </c>
      <c r="Y94" s="233">
        <v>0</v>
      </c>
      <c r="Z94" s="234">
        <v>0</v>
      </c>
      <c r="AA94" s="233">
        <v>0</v>
      </c>
      <c r="AB94" s="233">
        <v>0</v>
      </c>
      <c r="AC94" s="233">
        <v>0</v>
      </c>
      <c r="AD94" s="234">
        <v>0</v>
      </c>
      <c r="AE94" s="233">
        <v>0</v>
      </c>
      <c r="AF94" s="233">
        <v>0</v>
      </c>
      <c r="AG94" s="233">
        <v>0</v>
      </c>
      <c r="AH94" s="234">
        <v>0</v>
      </c>
      <c r="AI94" s="233">
        <v>0</v>
      </c>
      <c r="AJ94" s="233">
        <v>0</v>
      </c>
      <c r="AK94" s="233">
        <v>0</v>
      </c>
      <c r="AL94" s="234">
        <v>0</v>
      </c>
      <c r="AM94" s="233">
        <v>0</v>
      </c>
      <c r="AN94" s="233">
        <v>0</v>
      </c>
      <c r="AO94" s="233">
        <v>0</v>
      </c>
    </row>
    <row r="95" spans="1:41" s="209" customFormat="1" ht="16.5">
      <c r="A95" s="235" t="s">
        <v>333</v>
      </c>
      <c r="B95" s="168"/>
      <c r="C95" s="233"/>
      <c r="D95" s="234"/>
      <c r="E95" s="233"/>
      <c r="F95" s="233"/>
      <c r="G95" s="233"/>
      <c r="H95" s="234"/>
      <c r="I95" s="233"/>
      <c r="J95" s="233"/>
      <c r="K95" s="233"/>
      <c r="L95" s="172"/>
      <c r="M95" s="233">
        <v>0</v>
      </c>
      <c r="N95" s="234">
        <v>0</v>
      </c>
      <c r="O95" s="233">
        <v>0</v>
      </c>
      <c r="P95" s="233">
        <v>0</v>
      </c>
      <c r="Q95" s="233">
        <v>0</v>
      </c>
      <c r="R95" s="234">
        <v>0</v>
      </c>
      <c r="S95" s="233">
        <v>0</v>
      </c>
      <c r="T95" s="233">
        <v>0</v>
      </c>
      <c r="U95" s="233">
        <v>0</v>
      </c>
      <c r="V95" s="234">
        <v>0</v>
      </c>
      <c r="W95" s="233">
        <v>0</v>
      </c>
      <c r="X95" s="233">
        <v>0</v>
      </c>
      <c r="Y95" s="233">
        <v>0</v>
      </c>
      <c r="Z95" s="234">
        <v>0</v>
      </c>
      <c r="AA95" s="233">
        <v>0</v>
      </c>
      <c r="AB95" s="233">
        <v>0</v>
      </c>
      <c r="AC95" s="233">
        <v>0</v>
      </c>
      <c r="AD95" s="234">
        <v>0</v>
      </c>
      <c r="AE95" s="233">
        <v>0</v>
      </c>
      <c r="AF95" s="233">
        <v>0</v>
      </c>
      <c r="AG95" s="233">
        <v>0</v>
      </c>
      <c r="AH95" s="234">
        <v>6</v>
      </c>
      <c r="AI95" s="233">
        <v>0</v>
      </c>
      <c r="AJ95" s="233">
        <v>0</v>
      </c>
      <c r="AK95" s="233">
        <v>0</v>
      </c>
      <c r="AL95" s="234">
        <v>0</v>
      </c>
      <c r="AM95" s="233">
        <v>0</v>
      </c>
      <c r="AN95" s="233">
        <v>0</v>
      </c>
      <c r="AO95" s="233">
        <v>0</v>
      </c>
    </row>
    <row r="96" spans="1:41" s="209" customFormat="1" ht="33">
      <c r="A96" s="235" t="s">
        <v>334</v>
      </c>
      <c r="B96" s="168"/>
      <c r="C96" s="233"/>
      <c r="D96" s="234"/>
      <c r="E96" s="233"/>
      <c r="F96" s="233"/>
      <c r="G96" s="233"/>
      <c r="H96" s="234"/>
      <c r="I96" s="233"/>
      <c r="J96" s="233"/>
      <c r="K96" s="233"/>
      <c r="L96" s="172"/>
      <c r="M96" s="233">
        <v>0</v>
      </c>
      <c r="N96" s="234">
        <v>0</v>
      </c>
      <c r="O96" s="233">
        <v>0</v>
      </c>
      <c r="P96" s="233">
        <v>0</v>
      </c>
      <c r="Q96" s="233">
        <v>0</v>
      </c>
      <c r="R96" s="234">
        <v>0</v>
      </c>
      <c r="S96" s="233">
        <v>0</v>
      </c>
      <c r="T96" s="233">
        <v>0</v>
      </c>
      <c r="U96" s="233">
        <v>0</v>
      </c>
      <c r="V96" s="234">
        <v>0</v>
      </c>
      <c r="W96" s="233">
        <v>0</v>
      </c>
      <c r="X96" s="233">
        <v>0</v>
      </c>
      <c r="Y96" s="233">
        <v>0</v>
      </c>
      <c r="Z96" s="234">
        <v>0</v>
      </c>
      <c r="AA96" s="233">
        <v>0</v>
      </c>
      <c r="AB96" s="233">
        <v>0</v>
      </c>
      <c r="AC96" s="233">
        <v>0</v>
      </c>
      <c r="AD96" s="234">
        <v>0</v>
      </c>
      <c r="AE96" s="233">
        <v>0</v>
      </c>
      <c r="AF96" s="233">
        <v>0</v>
      </c>
      <c r="AG96" s="233">
        <v>0</v>
      </c>
      <c r="AH96" s="234">
        <v>10351</v>
      </c>
      <c r="AI96" s="233">
        <v>0</v>
      </c>
      <c r="AJ96" s="233">
        <v>0</v>
      </c>
      <c r="AK96" s="233">
        <v>0</v>
      </c>
      <c r="AL96" s="234">
        <v>0</v>
      </c>
      <c r="AM96" s="233">
        <v>0</v>
      </c>
      <c r="AN96" s="233">
        <v>0</v>
      </c>
      <c r="AO96" s="233">
        <v>0</v>
      </c>
    </row>
    <row r="97" spans="1:41" s="209" customFormat="1" ht="16.5">
      <c r="A97" s="235" t="s">
        <v>211</v>
      </c>
      <c r="B97" s="233"/>
      <c r="C97" s="233">
        <v>3512</v>
      </c>
      <c r="D97" s="234">
        <v>1621</v>
      </c>
      <c r="E97" s="233">
        <v>1101</v>
      </c>
      <c r="F97" s="233">
        <v>1144</v>
      </c>
      <c r="G97" s="233">
        <v>1994</v>
      </c>
      <c r="H97" s="234">
        <v>2820</v>
      </c>
      <c r="I97" s="233">
        <v>809</v>
      </c>
      <c r="J97" s="233">
        <v>1083</v>
      </c>
      <c r="K97" s="233">
        <v>1083</v>
      </c>
      <c r="L97" s="233"/>
      <c r="M97" s="233">
        <v>3512</v>
      </c>
      <c r="N97" s="234">
        <v>1621</v>
      </c>
      <c r="O97" s="233">
        <v>1101</v>
      </c>
      <c r="P97" s="233">
        <v>1144</v>
      </c>
      <c r="Q97" s="233">
        <v>1994</v>
      </c>
      <c r="R97" s="234">
        <v>2820</v>
      </c>
      <c r="S97" s="233">
        <v>809</v>
      </c>
      <c r="T97" s="233">
        <v>1083</v>
      </c>
      <c r="U97" s="233">
        <v>2388</v>
      </c>
      <c r="V97" s="234">
        <v>1402</v>
      </c>
      <c r="W97" s="233">
        <v>1565</v>
      </c>
      <c r="X97" s="233">
        <v>1088.30359</v>
      </c>
      <c r="Y97" s="233">
        <v>1699</v>
      </c>
      <c r="Z97" s="234">
        <v>2124</v>
      </c>
      <c r="AA97" s="233">
        <v>1617</v>
      </c>
      <c r="AB97" s="233">
        <v>1505</v>
      </c>
      <c r="AC97" s="233">
        <v>2495</v>
      </c>
      <c r="AD97" s="234">
        <v>1652</v>
      </c>
      <c r="AE97" s="233">
        <v>1483</v>
      </c>
      <c r="AF97" s="233">
        <v>1400</v>
      </c>
      <c r="AG97" s="233">
        <v>1916</v>
      </c>
      <c r="AH97" s="234">
        <v>1851</v>
      </c>
      <c r="AI97" s="233">
        <v>1945</v>
      </c>
      <c r="AJ97" s="233">
        <v>2167</v>
      </c>
      <c r="AK97" s="233">
        <v>1778</v>
      </c>
      <c r="AL97" s="234">
        <v>2261</v>
      </c>
      <c r="AM97" s="233">
        <v>494</v>
      </c>
      <c r="AN97" s="233">
        <v>288</v>
      </c>
      <c r="AO97" s="233">
        <v>23.199439999999999</v>
      </c>
    </row>
    <row r="98" spans="1:41" s="209" customFormat="1" ht="16.5">
      <c r="A98" s="235" t="s">
        <v>212</v>
      </c>
      <c r="B98" s="168"/>
      <c r="C98" s="233">
        <v>16375</v>
      </c>
      <c r="D98" s="234">
        <v>16375</v>
      </c>
      <c r="E98" s="233">
        <v>0</v>
      </c>
      <c r="F98" s="233">
        <v>0</v>
      </c>
      <c r="G98" s="233">
        <v>0</v>
      </c>
      <c r="H98" s="234">
        <v>0</v>
      </c>
      <c r="I98" s="233">
        <v>0</v>
      </c>
      <c r="J98" s="233">
        <v>0</v>
      </c>
      <c r="K98" s="233">
        <v>0</v>
      </c>
      <c r="L98" s="172"/>
      <c r="M98" s="233">
        <v>16375</v>
      </c>
      <c r="N98" s="234">
        <v>16375</v>
      </c>
      <c r="O98" s="233">
        <v>0</v>
      </c>
      <c r="P98" s="233">
        <v>0</v>
      </c>
      <c r="Q98" s="233">
        <v>0</v>
      </c>
      <c r="R98" s="234">
        <v>0</v>
      </c>
      <c r="S98" s="233">
        <v>0</v>
      </c>
      <c r="T98" s="233">
        <v>0</v>
      </c>
      <c r="U98" s="233">
        <v>0</v>
      </c>
      <c r="V98" s="234">
        <v>0</v>
      </c>
      <c r="W98" s="233">
        <v>0</v>
      </c>
      <c r="X98" s="233">
        <v>0</v>
      </c>
      <c r="Y98" s="233">
        <v>0</v>
      </c>
      <c r="Z98" s="234">
        <v>0</v>
      </c>
      <c r="AA98" s="233">
        <v>0</v>
      </c>
      <c r="AB98" s="233">
        <v>0</v>
      </c>
      <c r="AC98" s="233">
        <v>0</v>
      </c>
      <c r="AD98" s="234">
        <v>0</v>
      </c>
      <c r="AE98" s="233">
        <v>0</v>
      </c>
      <c r="AF98" s="233">
        <v>0</v>
      </c>
      <c r="AG98" s="233">
        <v>0</v>
      </c>
      <c r="AH98" s="234">
        <v>0</v>
      </c>
      <c r="AI98" s="233">
        <v>0</v>
      </c>
      <c r="AJ98" s="233">
        <v>0</v>
      </c>
      <c r="AK98" s="233">
        <v>0</v>
      </c>
      <c r="AL98" s="234">
        <v>0</v>
      </c>
      <c r="AM98" s="233">
        <v>0</v>
      </c>
      <c r="AN98" s="233">
        <v>0</v>
      </c>
      <c r="AO98" s="233">
        <v>0</v>
      </c>
    </row>
    <row r="99" spans="1:41" s="209" customFormat="1" ht="16.5">
      <c r="A99" s="235" t="s">
        <v>213</v>
      </c>
      <c r="B99" s="233"/>
      <c r="C99" s="233">
        <v>4672</v>
      </c>
      <c r="D99" s="234">
        <v>4672</v>
      </c>
      <c r="E99" s="233">
        <v>0</v>
      </c>
      <c r="F99" s="233">
        <v>0</v>
      </c>
      <c r="G99" s="233">
        <v>0</v>
      </c>
      <c r="H99" s="234">
        <v>0</v>
      </c>
      <c r="I99" s="233">
        <v>0</v>
      </c>
      <c r="J99" s="233">
        <v>0</v>
      </c>
      <c r="K99" s="233">
        <v>0</v>
      </c>
      <c r="L99" s="233"/>
      <c r="M99" s="233">
        <v>4698</v>
      </c>
      <c r="N99" s="234">
        <v>4698</v>
      </c>
      <c r="O99" s="233">
        <v>0</v>
      </c>
      <c r="P99" s="233">
        <v>0</v>
      </c>
      <c r="Q99" s="233">
        <v>0</v>
      </c>
      <c r="R99" s="234">
        <v>0</v>
      </c>
      <c r="S99" s="233">
        <v>0</v>
      </c>
      <c r="T99" s="233">
        <v>0</v>
      </c>
      <c r="U99" s="233">
        <v>0</v>
      </c>
      <c r="V99" s="234">
        <v>0</v>
      </c>
      <c r="W99" s="233">
        <v>0</v>
      </c>
      <c r="X99" s="233">
        <v>0</v>
      </c>
      <c r="Y99" s="233">
        <v>0</v>
      </c>
      <c r="Z99" s="234">
        <v>0</v>
      </c>
      <c r="AA99" s="233">
        <v>0</v>
      </c>
      <c r="AB99" s="233">
        <v>0</v>
      </c>
      <c r="AC99" s="233">
        <v>0</v>
      </c>
      <c r="AD99" s="234">
        <v>0</v>
      </c>
      <c r="AE99" s="233">
        <v>0</v>
      </c>
      <c r="AF99" s="233">
        <v>0</v>
      </c>
      <c r="AG99" s="233">
        <v>0</v>
      </c>
      <c r="AH99" s="234">
        <v>0</v>
      </c>
      <c r="AI99" s="233">
        <v>0</v>
      </c>
      <c r="AJ99" s="233">
        <v>0</v>
      </c>
      <c r="AK99" s="233">
        <v>0</v>
      </c>
      <c r="AL99" s="234">
        <v>0</v>
      </c>
      <c r="AM99" s="233">
        <v>0</v>
      </c>
      <c r="AN99" s="233">
        <v>0</v>
      </c>
      <c r="AO99" s="233">
        <v>0</v>
      </c>
    </row>
    <row r="100" spans="1:41" s="209" customFormat="1" ht="16.5">
      <c r="A100" s="235" t="s">
        <v>406</v>
      </c>
      <c r="B100" s="233"/>
      <c r="C100" s="233"/>
      <c r="D100" s="234"/>
      <c r="E100" s="233"/>
      <c r="F100" s="233"/>
      <c r="G100" s="233"/>
      <c r="H100" s="234"/>
      <c r="I100" s="233"/>
      <c r="J100" s="233"/>
      <c r="K100" s="233"/>
      <c r="L100" s="233"/>
      <c r="M100" s="233"/>
      <c r="N100" s="234"/>
      <c r="O100" s="233"/>
      <c r="P100" s="233"/>
      <c r="Q100" s="233"/>
      <c r="R100" s="234"/>
      <c r="S100" s="233"/>
      <c r="T100" s="233"/>
      <c r="U100" s="233"/>
      <c r="V100" s="234"/>
      <c r="W100" s="233"/>
      <c r="X100" s="233"/>
      <c r="Y100" s="233"/>
      <c r="Z100" s="234"/>
      <c r="AA100" s="233"/>
      <c r="AB100" s="233"/>
      <c r="AC100" s="233"/>
      <c r="AD100" s="234"/>
      <c r="AE100" s="233"/>
      <c r="AF100" s="233"/>
      <c r="AG100" s="233"/>
      <c r="AH100" s="234"/>
      <c r="AI100" s="233"/>
      <c r="AJ100" s="233"/>
      <c r="AK100" s="233"/>
      <c r="AL100" s="234"/>
      <c r="AM100" s="233"/>
      <c r="AN100" s="233"/>
      <c r="AO100" s="233">
        <v>2370.5120000000002</v>
      </c>
    </row>
    <row r="101" spans="1:41" s="209" customFormat="1" ht="16.5">
      <c r="A101" s="235" t="s">
        <v>407</v>
      </c>
      <c r="B101" s="233"/>
      <c r="C101" s="233"/>
      <c r="D101" s="234"/>
      <c r="E101" s="233"/>
      <c r="F101" s="233"/>
      <c r="G101" s="233"/>
      <c r="H101" s="234"/>
      <c r="I101" s="233"/>
      <c r="J101" s="233"/>
      <c r="K101" s="233"/>
      <c r="L101" s="233"/>
      <c r="M101" s="233"/>
      <c r="N101" s="234"/>
      <c r="O101" s="233"/>
      <c r="P101" s="233"/>
      <c r="Q101" s="233"/>
      <c r="R101" s="234"/>
      <c r="S101" s="233"/>
      <c r="T101" s="233"/>
      <c r="U101" s="233"/>
      <c r="V101" s="234"/>
      <c r="W101" s="233"/>
      <c r="X101" s="233"/>
      <c r="Y101" s="233"/>
      <c r="Z101" s="234"/>
      <c r="AA101" s="233"/>
      <c r="AB101" s="233"/>
      <c r="AC101" s="233"/>
      <c r="AD101" s="234"/>
      <c r="AE101" s="233"/>
      <c r="AF101" s="233"/>
      <c r="AG101" s="233"/>
      <c r="AH101" s="234"/>
      <c r="AI101" s="233"/>
      <c r="AJ101" s="233"/>
      <c r="AK101" s="233"/>
      <c r="AL101" s="234"/>
      <c r="AM101" s="233"/>
      <c r="AN101" s="233"/>
      <c r="AO101" s="233">
        <v>2044.8</v>
      </c>
    </row>
    <row r="102" spans="1:41" s="209" customFormat="1" ht="16.5">
      <c r="A102" s="235" t="s">
        <v>214</v>
      </c>
      <c r="B102" s="168"/>
      <c r="C102" s="233">
        <v>0</v>
      </c>
      <c r="D102" s="234">
        <v>0</v>
      </c>
      <c r="E102" s="233">
        <v>0</v>
      </c>
      <c r="F102" s="233">
        <v>0</v>
      </c>
      <c r="G102" s="233">
        <v>0</v>
      </c>
      <c r="H102" s="234">
        <v>0</v>
      </c>
      <c r="I102" s="233">
        <v>0</v>
      </c>
      <c r="J102" s="233">
        <v>0</v>
      </c>
      <c r="K102" s="233">
        <v>0</v>
      </c>
      <c r="L102" s="172"/>
      <c r="M102" s="233">
        <v>0</v>
      </c>
      <c r="N102" s="234">
        <v>0</v>
      </c>
      <c r="O102" s="233">
        <v>0</v>
      </c>
      <c r="P102" s="233">
        <v>0</v>
      </c>
      <c r="Q102" s="233">
        <v>0</v>
      </c>
      <c r="R102" s="234">
        <v>0</v>
      </c>
      <c r="S102" s="233">
        <v>0</v>
      </c>
      <c r="T102" s="233">
        <v>0</v>
      </c>
      <c r="U102" s="233">
        <v>0</v>
      </c>
      <c r="V102" s="234">
        <v>0</v>
      </c>
      <c r="W102" s="233">
        <v>0</v>
      </c>
      <c r="X102" s="233">
        <v>1287</v>
      </c>
      <c r="Y102" s="233">
        <v>1287</v>
      </c>
      <c r="Z102" s="234">
        <v>1287</v>
      </c>
      <c r="AA102" s="233">
        <v>0</v>
      </c>
      <c r="AB102" s="233">
        <v>0</v>
      </c>
      <c r="AC102" s="233">
        <v>0</v>
      </c>
      <c r="AD102" s="234">
        <v>0</v>
      </c>
      <c r="AE102" s="233">
        <v>0</v>
      </c>
      <c r="AF102" s="233">
        <v>0</v>
      </c>
      <c r="AG102" s="233">
        <v>0</v>
      </c>
      <c r="AH102" s="234">
        <v>0</v>
      </c>
      <c r="AI102" s="233">
        <v>0</v>
      </c>
      <c r="AJ102" s="233">
        <v>0</v>
      </c>
      <c r="AK102" s="233">
        <v>0</v>
      </c>
      <c r="AL102" s="234">
        <v>0</v>
      </c>
      <c r="AM102" s="233">
        <v>0</v>
      </c>
      <c r="AN102" s="233">
        <v>0</v>
      </c>
      <c r="AO102" s="233">
        <v>0</v>
      </c>
    </row>
    <row r="103" spans="1:41" s="209" customFormat="1" ht="16.5">
      <c r="A103" s="168"/>
      <c r="B103" s="168"/>
      <c r="C103" s="245"/>
      <c r="D103" s="246"/>
      <c r="E103" s="245"/>
      <c r="F103" s="245"/>
      <c r="G103" s="245"/>
      <c r="H103" s="246"/>
      <c r="I103" s="245"/>
      <c r="J103" s="245"/>
      <c r="K103" s="245"/>
      <c r="L103" s="245"/>
      <c r="M103" s="245"/>
      <c r="N103" s="246"/>
      <c r="O103" s="245"/>
      <c r="P103" s="245"/>
      <c r="Q103" s="245"/>
      <c r="R103" s="246"/>
      <c r="S103" s="245"/>
      <c r="T103" s="245"/>
      <c r="U103" s="245"/>
      <c r="V103" s="246"/>
      <c r="W103" s="245"/>
      <c r="X103" s="245"/>
      <c r="Y103" s="245"/>
      <c r="Z103" s="246"/>
      <c r="AA103" s="245"/>
      <c r="AB103" s="245"/>
      <c r="AC103" s="245"/>
      <c r="AD103" s="246"/>
      <c r="AE103" s="245"/>
      <c r="AF103" s="245"/>
      <c r="AG103" s="245"/>
      <c r="AH103" s="246"/>
      <c r="AI103" s="245"/>
      <c r="AJ103" s="245"/>
      <c r="AK103" s="245"/>
      <c r="AL103" s="246"/>
      <c r="AM103" s="245"/>
      <c r="AN103" s="245"/>
      <c r="AO103" s="245"/>
    </row>
    <row r="104" spans="1:41" s="209" customFormat="1" ht="16.5">
      <c r="A104" s="168"/>
      <c r="B104" s="168"/>
      <c r="C104" s="245"/>
      <c r="D104" s="245"/>
      <c r="E104" s="245"/>
      <c r="F104" s="245"/>
      <c r="G104" s="245"/>
      <c r="H104" s="245"/>
      <c r="I104" s="245"/>
      <c r="J104" s="245"/>
      <c r="K104" s="245"/>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245"/>
    </row>
    <row r="105" spans="1:41" s="209" customFormat="1" ht="16.5">
      <c r="A105" s="168"/>
      <c r="B105" s="168"/>
      <c r="C105" s="245"/>
      <c r="D105" s="245"/>
      <c r="E105" s="245"/>
      <c r="F105" s="245"/>
      <c r="G105" s="245"/>
      <c r="H105" s="245"/>
      <c r="I105" s="245"/>
      <c r="J105" s="245"/>
      <c r="K105" s="245"/>
      <c r="L105" s="168"/>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45"/>
    </row>
    <row r="106" spans="1:41" s="248" customFormat="1" ht="16.5">
      <c r="A106" s="73"/>
      <c r="B106" s="73"/>
      <c r="C106" s="247"/>
      <c r="D106" s="247"/>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7"/>
    </row>
    <row r="107" spans="1:41" s="248" customFormat="1" ht="16.5">
      <c r="A107" s="73"/>
      <c r="B107" s="73"/>
      <c r="C107" s="247"/>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247"/>
      <c r="AD107" s="247"/>
      <c r="AE107" s="247"/>
      <c r="AF107" s="247"/>
      <c r="AG107" s="247"/>
      <c r="AH107" s="247"/>
      <c r="AI107" s="247"/>
      <c r="AJ107" s="247"/>
      <c r="AK107" s="247"/>
      <c r="AL107" s="247"/>
      <c r="AM107" s="247"/>
      <c r="AN107" s="247"/>
      <c r="AO107" s="247"/>
    </row>
    <row r="108" spans="1:41" s="248" customFormat="1" ht="16.5">
      <c r="A108" s="73"/>
      <c r="B108" s="73"/>
      <c r="C108" s="249"/>
      <c r="D108" s="249"/>
      <c r="E108" s="249"/>
      <c r="F108" s="249"/>
      <c r="G108" s="249"/>
      <c r="H108" s="249"/>
      <c r="I108" s="249"/>
      <c r="J108" s="249"/>
      <c r="K108" s="249"/>
      <c r="L108" s="73"/>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49"/>
    </row>
    <row r="109" spans="1:41" s="248" customFormat="1" ht="16.5">
      <c r="A109" s="73"/>
      <c r="B109" s="73"/>
      <c r="C109" s="249"/>
      <c r="D109" s="249"/>
      <c r="E109" s="249"/>
      <c r="F109" s="249"/>
      <c r="G109" s="249"/>
      <c r="H109" s="249"/>
      <c r="I109" s="249"/>
      <c r="J109" s="249"/>
      <c r="K109" s="249"/>
      <c r="L109" s="73"/>
      <c r="M109" s="249"/>
      <c r="N109" s="249"/>
      <c r="O109" s="249"/>
      <c r="P109" s="249"/>
      <c r="Q109" s="249"/>
      <c r="R109" s="249"/>
      <c r="S109" s="249"/>
      <c r="T109" s="249"/>
      <c r="U109" s="249"/>
      <c r="V109" s="249"/>
      <c r="W109" s="249"/>
      <c r="X109" s="249"/>
      <c r="Y109" s="249"/>
      <c r="Z109" s="249"/>
      <c r="AA109" s="249"/>
      <c r="AB109" s="249"/>
      <c r="AC109" s="249"/>
      <c r="AD109" s="249"/>
      <c r="AE109" s="249"/>
      <c r="AF109" s="249"/>
      <c r="AG109" s="249"/>
      <c r="AH109" s="249"/>
      <c r="AI109" s="249"/>
      <c r="AJ109" s="249"/>
      <c r="AK109" s="249"/>
      <c r="AL109" s="249"/>
      <c r="AM109" s="249"/>
      <c r="AN109" s="249"/>
      <c r="AO109" s="249"/>
    </row>
    <row r="110" spans="1:41" s="248" customFormat="1" ht="16.5">
      <c r="A110" s="73"/>
      <c r="B110" s="73"/>
      <c r="C110" s="249"/>
      <c r="D110" s="249"/>
      <c r="E110" s="249"/>
      <c r="F110" s="249"/>
      <c r="G110" s="249"/>
      <c r="H110" s="249"/>
      <c r="I110" s="249"/>
      <c r="J110" s="249"/>
      <c r="K110" s="249"/>
      <c r="L110" s="73"/>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49"/>
      <c r="AJ110" s="249"/>
      <c r="AK110" s="249"/>
      <c r="AL110" s="249"/>
      <c r="AM110" s="249"/>
      <c r="AN110" s="249"/>
      <c r="AO110" s="249"/>
    </row>
    <row r="111" spans="1:41" s="248" customFormat="1" ht="16.5">
      <c r="A111" s="73"/>
      <c r="B111" s="73"/>
      <c r="C111" s="249"/>
      <c r="D111" s="250"/>
      <c r="E111" s="249"/>
      <c r="F111" s="249"/>
      <c r="G111" s="249"/>
      <c r="H111" s="250"/>
      <c r="I111" s="249"/>
      <c r="J111" s="249"/>
      <c r="K111" s="249"/>
      <c r="L111" s="73"/>
      <c r="M111" s="249"/>
      <c r="N111" s="250"/>
      <c r="O111" s="249"/>
      <c r="P111" s="249"/>
      <c r="Q111" s="249"/>
      <c r="R111" s="250"/>
      <c r="S111" s="249"/>
      <c r="T111" s="249"/>
      <c r="U111" s="249"/>
      <c r="V111" s="250"/>
      <c r="W111" s="249"/>
      <c r="X111" s="249"/>
      <c r="Y111" s="249"/>
      <c r="Z111" s="250"/>
      <c r="AA111" s="249"/>
      <c r="AB111" s="249"/>
      <c r="AC111" s="249"/>
      <c r="AD111" s="250"/>
      <c r="AE111" s="249"/>
      <c r="AF111" s="249"/>
      <c r="AG111" s="249"/>
      <c r="AH111" s="250"/>
      <c r="AI111" s="249"/>
      <c r="AJ111" s="249"/>
      <c r="AK111" s="249"/>
      <c r="AL111" s="250"/>
      <c r="AM111" s="249"/>
      <c r="AN111" s="249"/>
      <c r="AO111" s="249"/>
    </row>
    <row r="112" spans="1:41" s="248" customFormat="1" ht="16.5">
      <c r="A112" s="73"/>
      <c r="B112" s="73"/>
      <c r="C112" s="249"/>
      <c r="D112" s="250"/>
      <c r="E112" s="249"/>
      <c r="F112" s="249"/>
      <c r="G112" s="249"/>
      <c r="H112" s="250"/>
      <c r="I112" s="249"/>
      <c r="J112" s="249"/>
      <c r="K112" s="249"/>
      <c r="L112" s="73"/>
      <c r="M112" s="249"/>
      <c r="N112" s="250"/>
      <c r="O112" s="249"/>
      <c r="P112" s="249"/>
      <c r="Q112" s="249"/>
      <c r="R112" s="250"/>
      <c r="S112" s="249"/>
      <c r="T112" s="249"/>
      <c r="U112" s="249"/>
      <c r="V112" s="250"/>
      <c r="W112" s="249"/>
      <c r="X112" s="249"/>
      <c r="Y112" s="249"/>
      <c r="Z112" s="250"/>
      <c r="AA112" s="249"/>
      <c r="AB112" s="249"/>
      <c r="AC112" s="249"/>
      <c r="AD112" s="250"/>
      <c r="AE112" s="249"/>
      <c r="AF112" s="249"/>
      <c r="AG112" s="249"/>
      <c r="AH112" s="250"/>
      <c r="AI112" s="249"/>
      <c r="AJ112" s="249"/>
      <c r="AK112" s="249"/>
      <c r="AL112" s="250"/>
      <c r="AM112" s="249"/>
      <c r="AN112" s="249"/>
      <c r="AO112" s="249"/>
    </row>
    <row r="113" spans="4:38">
      <c r="D113" s="64"/>
      <c r="H113" s="64"/>
      <c r="N113" s="64"/>
      <c r="R113" s="64"/>
      <c r="V113" s="64"/>
      <c r="Z113" s="64"/>
      <c r="AD113" s="64"/>
      <c r="AH113" s="64"/>
      <c r="AL113" s="64"/>
    </row>
    <row r="114" spans="4:38">
      <c r="D114" s="64"/>
      <c r="H114" s="64"/>
      <c r="N114" s="64"/>
      <c r="R114" s="64"/>
      <c r="V114" s="64"/>
      <c r="Z114" s="64"/>
      <c r="AD114" s="64"/>
      <c r="AH114" s="64"/>
      <c r="AL114" s="64"/>
    </row>
    <row r="115" spans="4:38">
      <c r="D115" s="64"/>
      <c r="H115" s="64"/>
      <c r="N115" s="64"/>
      <c r="R115" s="64"/>
      <c r="V115" s="64"/>
      <c r="Z115" s="64"/>
      <c r="AD115" s="64"/>
      <c r="AH115" s="64"/>
      <c r="AL115" s="64"/>
    </row>
    <row r="116" spans="4:38">
      <c r="D116" s="64"/>
      <c r="H116" s="64"/>
      <c r="N116" s="64"/>
      <c r="R116" s="64"/>
      <c r="V116" s="64"/>
      <c r="Z116" s="64"/>
      <c r="AD116" s="64"/>
      <c r="AH116" s="64"/>
      <c r="AL116" s="64"/>
    </row>
    <row r="117" spans="4:38">
      <c r="D117" s="64"/>
      <c r="H117" s="64"/>
      <c r="N117" s="64"/>
      <c r="R117" s="64"/>
      <c r="V117" s="64"/>
      <c r="Z117" s="64"/>
      <c r="AD117" s="64"/>
      <c r="AH117" s="64"/>
      <c r="AL117" s="64"/>
    </row>
    <row r="118" spans="4:38">
      <c r="D118" s="64"/>
      <c r="H118" s="64"/>
      <c r="N118" s="64"/>
      <c r="R118" s="64"/>
      <c r="V118" s="64"/>
      <c r="Z118" s="64"/>
      <c r="AD118" s="64"/>
      <c r="AH118" s="64"/>
      <c r="AL118" s="64"/>
    </row>
    <row r="119" spans="4:38">
      <c r="D119" s="64"/>
      <c r="H119" s="64"/>
      <c r="N119" s="64"/>
      <c r="R119" s="64"/>
      <c r="V119" s="64"/>
      <c r="Z119" s="64"/>
      <c r="AD119" s="64"/>
      <c r="AH119" s="64"/>
      <c r="AL119" s="64"/>
    </row>
    <row r="120" spans="4:38">
      <c r="D120" s="64"/>
      <c r="H120" s="64"/>
      <c r="N120" s="64"/>
      <c r="R120" s="64"/>
      <c r="V120" s="64"/>
      <c r="Z120" s="64"/>
      <c r="AD120" s="64"/>
      <c r="AH120" s="64"/>
      <c r="AL120" s="64"/>
    </row>
    <row r="121" spans="4:38">
      <c r="D121" s="64"/>
      <c r="H121" s="64"/>
      <c r="N121" s="64"/>
      <c r="R121" s="64"/>
      <c r="V121" s="64"/>
      <c r="Z121" s="64"/>
      <c r="AD121" s="64"/>
      <c r="AH121" s="64"/>
      <c r="AL121" s="64"/>
    </row>
    <row r="122" spans="4:38">
      <c r="D122" s="64"/>
      <c r="H122" s="64"/>
      <c r="N122" s="64"/>
      <c r="R122" s="64"/>
      <c r="V122" s="64"/>
      <c r="Z122" s="64"/>
      <c r="AD122" s="64"/>
      <c r="AH122" s="64"/>
      <c r="AL122" s="64"/>
    </row>
  </sheetData>
  <hyperlinks>
    <hyperlink ref="AO3" location="Contents!A1" display="Back" xr:uid="{00000000-0004-0000-0400-000000000000}"/>
  </hyperlinks>
  <pageMargins left="0.25" right="0.25" top="0.75" bottom="0.75" header="0.3" footer="0.3"/>
  <pageSetup scale="37" orientation="landscape" r:id="rId1"/>
  <headerFooter>
    <oddFooter>&amp;A</oddFooter>
  </headerFooter>
  <rowBreaks count="2" manualBreakCount="2">
    <brk id="56" max="16383" man="1"/>
    <brk id="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sheetPr>
  <dimension ref="A1:Y91"/>
  <sheetViews>
    <sheetView showGridLines="0" zoomScale="80" zoomScaleNormal="80" workbookViewId="0">
      <selection activeCell="Q71" sqref="Q71"/>
    </sheetView>
  </sheetViews>
  <sheetFormatPr defaultColWidth="0" defaultRowHeight="15" zeroHeight="1"/>
  <cols>
    <col min="1" max="25" width="8.85546875" customWidth="1"/>
    <col min="26" max="16384" width="8.85546875" hidden="1"/>
  </cols>
  <sheetData>
    <row r="1" spans="24:24" ht="15.75">
      <c r="X1" s="21" t="s">
        <v>14</v>
      </c>
    </row>
    <row r="2" spans="24:24"/>
    <row r="3" spans="24:24"/>
    <row r="4" spans="24:24"/>
    <row r="5" spans="24:24"/>
    <row r="6" spans="24:24"/>
    <row r="7" spans="24:24"/>
    <row r="8" spans="24:24"/>
    <row r="9" spans="24:24"/>
    <row r="10" spans="24:24"/>
    <row r="11" spans="24:24"/>
    <row r="12" spans="24:24"/>
    <row r="13" spans="24:24"/>
    <row r="14" spans="24:24"/>
    <row r="15" spans="24:24"/>
    <row r="16" spans="24:24"/>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hyperlinks>
    <hyperlink ref="X1" location="Contents!A1" display="Back"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10"/>
  <sheetViews>
    <sheetView showGridLines="0" zoomScale="90" zoomScaleNormal="90" workbookViewId="0"/>
  </sheetViews>
  <sheetFormatPr defaultColWidth="0" defaultRowHeight="0" customHeight="1" zeroHeight="1"/>
  <cols>
    <col min="1" max="1" width="4.42578125" style="2" customWidth="1"/>
    <col min="2" max="2" width="146.42578125" style="2" customWidth="1"/>
    <col min="3" max="3" width="4.42578125" style="2" customWidth="1"/>
    <col min="4" max="4" width="8.42578125" style="2" customWidth="1"/>
    <col min="5" max="16384" width="8.42578125" style="2" hidden="1"/>
  </cols>
  <sheetData>
    <row r="1" spans="1:4" ht="12.75">
      <c r="A1" s="1"/>
    </row>
    <row r="2" spans="1:4" ht="12.75">
      <c r="D2" s="51" t="s">
        <v>14</v>
      </c>
    </row>
    <row r="3" spans="1:4" ht="24.75" customHeight="1">
      <c r="B3" s="35" t="s">
        <v>215</v>
      </c>
    </row>
    <row r="4" spans="1:4" ht="12.75"/>
    <row r="5" spans="1:4" ht="63">
      <c r="B5" s="52" t="s">
        <v>216</v>
      </c>
    </row>
    <row r="6" spans="1:4" ht="47.25">
      <c r="B6" s="52" t="s">
        <v>217</v>
      </c>
    </row>
    <row r="7" spans="1:4" ht="63">
      <c r="B7" s="52" t="s">
        <v>218</v>
      </c>
    </row>
    <row r="8" spans="1:4" ht="12.75"/>
    <row r="9" spans="1:4" ht="12.75"/>
    <row r="10" spans="1:4" ht="12.75"/>
  </sheetData>
  <hyperlinks>
    <hyperlink ref="D2" location="Contents!A1" display="Back" xr:uid="{00000000-0004-0000-0600-000000000000}"/>
  </hyperlinks>
  <pageMargins left="0.25" right="0.25" top="0.75" bottom="0.75" header="0.3" footer="0.3"/>
  <pageSetup scale="87"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pageSetUpPr fitToPage="1"/>
  </sheetPr>
  <dimension ref="A1:BR43"/>
  <sheetViews>
    <sheetView showGridLines="0" zoomScale="90" zoomScaleNormal="90" zoomScaleSheetLayoutView="70" workbookViewId="0">
      <pane xSplit="30" ySplit="7" topLeftCell="AQ8" activePane="bottomRight" state="frozen"/>
      <selection pane="topRight" activeCell="AE1" sqref="AE1"/>
      <selection pane="bottomLeft" activeCell="A8" sqref="A8"/>
      <selection pane="bottomRight" activeCell="AQ8" sqref="AQ8"/>
    </sheetView>
  </sheetViews>
  <sheetFormatPr defaultColWidth="12.42578125" defaultRowHeight="12.75" zeroHeight="1" outlineLevelCol="1"/>
  <cols>
    <col min="1" max="1" width="2.42578125" style="2" customWidth="1"/>
    <col min="2" max="2" width="50.140625" style="2" customWidth="1"/>
    <col min="3" max="13" width="10.42578125" style="2" hidden="1" customWidth="1" outlineLevel="1"/>
    <col min="14" max="14" width="0.42578125" style="2" hidden="1" customWidth="1" outlineLevel="1"/>
    <col min="15" max="16" width="1.42578125" style="2" hidden="1" customWidth="1" outlineLevel="1"/>
    <col min="17" max="17" width="12.42578125" style="2" hidden="1" customWidth="1" outlineLevel="1"/>
    <col min="18" max="18" width="1.42578125" style="2" hidden="1" customWidth="1" outlineLevel="1"/>
    <col min="19" max="19" width="13" style="2" hidden="1" customWidth="1" outlineLevel="1"/>
    <col min="20" max="20" width="1.42578125" style="2" hidden="1" customWidth="1" outlineLevel="1"/>
    <col min="21" max="21" width="13" style="2" hidden="1" customWidth="1" outlineLevel="1"/>
    <col min="22" max="22" width="3.42578125" style="2" hidden="1" customWidth="1" outlineLevel="1"/>
    <col min="23" max="23" width="11.42578125" style="2" hidden="1" customWidth="1" collapsed="1"/>
    <col min="24" max="26" width="11.42578125" style="2" hidden="1" customWidth="1"/>
    <col min="27" max="30" width="9.5703125" style="2" hidden="1" customWidth="1"/>
    <col min="31" max="42" width="9.5703125" style="2" hidden="1" customWidth="1" outlineLevel="1"/>
    <col min="43" max="43" width="9.5703125" style="2" customWidth="1" collapsed="1"/>
    <col min="44" max="52" width="9.5703125" style="2" customWidth="1"/>
    <col min="53" max="53" width="11.28515625" style="2" customWidth="1"/>
    <col min="54" max="54" width="9.5703125" style="2" customWidth="1"/>
    <col min="55" max="56" width="1.42578125" style="2" customWidth="1"/>
    <col min="57" max="62" width="11.140625" style="2" customWidth="1"/>
    <col min="63" max="65" width="11.140625" style="2" hidden="1" customWidth="1"/>
    <col min="66" max="66" width="12.42578125" style="2" customWidth="1"/>
    <col min="67" max="69" width="11.140625" style="2" customWidth="1"/>
    <col min="70" max="79" width="12.42578125" style="2" customWidth="1"/>
    <col min="80" max="16384" width="12.42578125" style="2"/>
  </cols>
  <sheetData>
    <row r="1" spans="1:69">
      <c r="A1" s="1"/>
      <c r="J1" s="2" t="s">
        <v>19</v>
      </c>
    </row>
    <row r="2" spans="1:69" ht="23.25">
      <c r="B2" s="42" t="s">
        <v>219</v>
      </c>
      <c r="C2" s="4"/>
      <c r="D2" s="4"/>
      <c r="E2" s="4"/>
      <c r="F2" s="4"/>
      <c r="G2" s="4"/>
      <c r="H2" s="4"/>
      <c r="I2" s="4"/>
      <c r="J2" s="4" t="s">
        <v>19</v>
      </c>
      <c r="K2" s="4"/>
      <c r="L2" s="4"/>
      <c r="M2" s="4"/>
      <c r="N2" s="4"/>
      <c r="O2" s="4"/>
      <c r="P2" s="4"/>
      <c r="Q2" s="4"/>
      <c r="R2" s="43"/>
      <c r="S2" s="4"/>
      <c r="T2" s="43"/>
      <c r="U2" s="4"/>
      <c r="V2" s="4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5"/>
      <c r="BD2" s="45"/>
      <c r="BE2" s="4"/>
      <c r="BF2" s="4"/>
      <c r="BG2" s="4"/>
      <c r="BH2" s="4"/>
      <c r="BI2" s="4"/>
      <c r="BJ2" s="4"/>
      <c r="BK2" s="4"/>
      <c r="BL2" s="4"/>
      <c r="BM2" s="4"/>
      <c r="BO2" s="4"/>
      <c r="BP2" s="4"/>
      <c r="BQ2" s="4"/>
    </row>
    <row r="3" spans="1:69" ht="15" customHeight="1">
      <c r="B3" s="46"/>
      <c r="C3" s="4"/>
      <c r="D3" s="4"/>
      <c r="E3" s="4"/>
      <c r="F3" s="4"/>
      <c r="G3" s="4"/>
      <c r="H3" s="4"/>
      <c r="I3" s="4"/>
      <c r="J3" s="4"/>
      <c r="K3" s="4"/>
      <c r="L3" s="4"/>
      <c r="M3" s="4"/>
      <c r="N3" s="4"/>
      <c r="O3" s="4"/>
      <c r="P3" s="4"/>
      <c r="Q3" s="4"/>
      <c r="R3" s="43"/>
      <c r="S3" s="4"/>
      <c r="T3" s="43"/>
      <c r="U3" s="4"/>
      <c r="V3" s="4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5"/>
      <c r="BD3" s="45"/>
      <c r="BE3" s="4"/>
      <c r="BF3" s="4"/>
      <c r="BG3" s="4"/>
      <c r="BH3" s="4"/>
      <c r="BI3" s="4"/>
      <c r="BJ3" s="4"/>
      <c r="BK3" s="4"/>
      <c r="BL3" s="4"/>
      <c r="BM3" s="4"/>
      <c r="BN3" s="21" t="s">
        <v>14</v>
      </c>
      <c r="BO3" s="4"/>
      <c r="BP3" s="4"/>
      <c r="BQ3" s="4"/>
    </row>
    <row r="4" spans="1:69" ht="18">
      <c r="B4" s="11" t="s">
        <v>7</v>
      </c>
      <c r="C4" s="14"/>
      <c r="D4" s="14"/>
      <c r="E4" s="14"/>
      <c r="F4" s="14"/>
      <c r="G4" s="14"/>
      <c r="H4" s="14"/>
      <c r="I4" s="14"/>
      <c r="J4" s="14"/>
      <c r="K4" s="14"/>
      <c r="L4" s="14"/>
      <c r="M4" s="14"/>
      <c r="N4" s="47"/>
      <c r="O4" s="47"/>
      <c r="P4" s="47"/>
      <c r="Q4" s="14"/>
      <c r="R4" s="14"/>
      <c r="S4" s="14"/>
      <c r="T4" s="14"/>
      <c r="U4" s="14"/>
      <c r="V4" s="4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47"/>
      <c r="BD4" s="47"/>
      <c r="BE4" s="14"/>
      <c r="BF4" s="14"/>
      <c r="BG4" s="14"/>
      <c r="BH4" s="14"/>
      <c r="BI4" s="14"/>
      <c r="BJ4" s="14"/>
      <c r="BK4" s="14"/>
      <c r="BL4" s="14"/>
      <c r="BM4" s="14"/>
      <c r="BN4" s="14"/>
      <c r="BO4" s="14"/>
      <c r="BP4" s="14"/>
      <c r="BQ4" s="14"/>
    </row>
    <row r="5" spans="1:69" ht="15.75">
      <c r="B5" s="48" t="s">
        <v>220</v>
      </c>
      <c r="C5" s="301" t="s">
        <v>20</v>
      </c>
      <c r="D5" s="301"/>
      <c r="E5" s="301"/>
      <c r="F5" s="301"/>
      <c r="G5" s="301"/>
      <c r="H5" s="301"/>
      <c r="I5" s="301"/>
      <c r="J5" s="301"/>
      <c r="K5" s="301"/>
      <c r="L5" s="301"/>
      <c r="M5" s="301"/>
      <c r="N5" s="5"/>
      <c r="O5" s="5"/>
      <c r="P5" s="5"/>
      <c r="Q5" s="302" t="s">
        <v>20</v>
      </c>
      <c r="R5" s="302"/>
      <c r="S5" s="302"/>
      <c r="T5" s="302"/>
      <c r="U5" s="302"/>
      <c r="W5" s="9" t="s">
        <v>19</v>
      </c>
      <c r="X5" s="20"/>
      <c r="Y5" s="9" t="s">
        <v>221</v>
      </c>
      <c r="Z5" s="9" t="s">
        <v>221</v>
      </c>
      <c r="AA5" s="9" t="s">
        <v>221</v>
      </c>
      <c r="AB5" s="9" t="s">
        <v>221</v>
      </c>
      <c r="AC5" s="9" t="s">
        <v>221</v>
      </c>
      <c r="AD5" s="9" t="s">
        <v>221</v>
      </c>
      <c r="AE5" s="9" t="s">
        <v>221</v>
      </c>
      <c r="AF5" s="9" t="s">
        <v>221</v>
      </c>
      <c r="AG5" s="9" t="s">
        <v>221</v>
      </c>
      <c r="AH5" s="20"/>
      <c r="AI5" s="20"/>
      <c r="AJ5" s="20"/>
      <c r="AK5" s="20"/>
      <c r="AL5" s="20"/>
      <c r="AM5" s="20"/>
      <c r="AN5" s="20"/>
      <c r="AO5" s="20"/>
      <c r="AP5" s="20"/>
      <c r="AQ5" s="20"/>
      <c r="AR5" s="20"/>
      <c r="AS5" s="20"/>
      <c r="AT5" s="20"/>
      <c r="AU5" s="20"/>
      <c r="AV5" s="20"/>
      <c r="AW5" s="20"/>
      <c r="AX5" s="20"/>
      <c r="AY5" s="20"/>
      <c r="AZ5" s="20"/>
      <c r="BA5" s="20"/>
      <c r="BB5" s="20"/>
      <c r="BC5" s="5"/>
      <c r="BD5" s="5"/>
      <c r="BE5" s="9" t="s">
        <v>221</v>
      </c>
      <c r="BF5" s="9" t="s">
        <v>221</v>
      </c>
      <c r="BG5" s="20"/>
      <c r="BH5" s="20"/>
      <c r="BI5" s="20"/>
      <c r="BJ5" s="20"/>
      <c r="BK5" s="20"/>
      <c r="BL5" s="20"/>
      <c r="BM5" s="20"/>
      <c r="BN5" s="20"/>
      <c r="BO5" s="20"/>
      <c r="BP5" s="20"/>
      <c r="BQ5" s="20"/>
    </row>
    <row r="6" spans="1:69" s="119" customFormat="1" ht="15" customHeight="1" thickBot="1">
      <c r="B6" s="120"/>
      <c r="C6" s="121" t="s">
        <v>222</v>
      </c>
      <c r="D6" s="121" t="s">
        <v>223</v>
      </c>
      <c r="E6" s="121" t="s">
        <v>224</v>
      </c>
      <c r="F6" s="121" t="s">
        <v>225</v>
      </c>
      <c r="G6" s="121" t="s">
        <v>226</v>
      </c>
      <c r="H6" s="121" t="s">
        <v>227</v>
      </c>
      <c r="I6" s="121" t="s">
        <v>228</v>
      </c>
      <c r="J6" s="121" t="s">
        <v>229</v>
      </c>
      <c r="K6" s="121" t="s">
        <v>230</v>
      </c>
      <c r="L6" s="121" t="s">
        <v>231</v>
      </c>
      <c r="M6" s="121" t="s">
        <v>232</v>
      </c>
      <c r="N6" s="122"/>
      <c r="O6" s="123"/>
      <c r="P6" s="122"/>
      <c r="Q6" s="121" t="s">
        <v>100</v>
      </c>
      <c r="R6" s="124"/>
      <c r="S6" s="121" t="s">
        <v>101</v>
      </c>
      <c r="T6" s="124"/>
      <c r="U6" s="121" t="s">
        <v>233</v>
      </c>
      <c r="W6" s="121" t="s">
        <v>222</v>
      </c>
      <c r="X6" s="121" t="s">
        <v>223</v>
      </c>
      <c r="Y6" s="121" t="s">
        <v>224</v>
      </c>
      <c r="Z6" s="121" t="s">
        <v>225</v>
      </c>
      <c r="AA6" s="121" t="s">
        <v>226</v>
      </c>
      <c r="AB6" s="121" t="s">
        <v>227</v>
      </c>
      <c r="AC6" s="121" t="s">
        <v>228</v>
      </c>
      <c r="AD6" s="121" t="s">
        <v>229</v>
      </c>
      <c r="AE6" s="121" t="s">
        <v>230</v>
      </c>
      <c r="AF6" s="121" t="s">
        <v>231</v>
      </c>
      <c r="AG6" s="121" t="s">
        <v>232</v>
      </c>
      <c r="AH6" s="121" t="s">
        <v>234</v>
      </c>
      <c r="AI6" s="121" t="s">
        <v>235</v>
      </c>
      <c r="AJ6" s="121" t="s">
        <v>236</v>
      </c>
      <c r="AK6" s="121" t="s">
        <v>237</v>
      </c>
      <c r="AL6" s="121" t="s">
        <v>238</v>
      </c>
      <c r="AM6" s="121" t="s">
        <v>239</v>
      </c>
      <c r="AN6" s="121" t="s">
        <v>240</v>
      </c>
      <c r="AO6" s="121" t="s">
        <v>241</v>
      </c>
      <c r="AP6" s="121" t="s">
        <v>242</v>
      </c>
      <c r="AQ6" s="121" t="s">
        <v>243</v>
      </c>
      <c r="AR6" s="121" t="s">
        <v>244</v>
      </c>
      <c r="AS6" s="121" t="s">
        <v>330</v>
      </c>
      <c r="AT6" s="121" t="s">
        <v>335</v>
      </c>
      <c r="AU6" s="121" t="s">
        <v>341</v>
      </c>
      <c r="AV6" s="121" t="s">
        <v>357</v>
      </c>
      <c r="AW6" s="121" t="s">
        <v>355</v>
      </c>
      <c r="AX6" s="121" t="s">
        <v>378</v>
      </c>
      <c r="AY6" s="121" t="s">
        <v>387</v>
      </c>
      <c r="AZ6" s="121" t="s">
        <v>397</v>
      </c>
      <c r="BA6" s="121" t="s">
        <v>398</v>
      </c>
      <c r="BB6" s="295"/>
      <c r="BC6" s="123"/>
      <c r="BD6" s="122"/>
      <c r="BE6" s="121" t="s">
        <v>100</v>
      </c>
      <c r="BF6" s="121" t="s">
        <v>101</v>
      </c>
      <c r="BG6" s="121" t="s">
        <v>102</v>
      </c>
      <c r="BH6" s="121" t="s">
        <v>103</v>
      </c>
      <c r="BI6" s="121" t="s">
        <v>104</v>
      </c>
      <c r="BJ6" s="121" t="s">
        <v>332</v>
      </c>
      <c r="BK6" s="121" t="s">
        <v>342</v>
      </c>
      <c r="BL6" s="121" t="s">
        <v>358</v>
      </c>
      <c r="BM6" s="121" t="s">
        <v>356</v>
      </c>
      <c r="BN6" s="121" t="s">
        <v>368</v>
      </c>
      <c r="BO6" s="121" t="s">
        <v>388</v>
      </c>
      <c r="BP6" s="121" t="s">
        <v>396</v>
      </c>
      <c r="BQ6" s="121" t="s">
        <v>408</v>
      </c>
    </row>
    <row r="7" spans="1:69" ht="3.75" customHeight="1">
      <c r="B7" s="49"/>
      <c r="C7" s="20"/>
      <c r="D7" s="20"/>
      <c r="E7" s="20"/>
      <c r="F7" s="20"/>
      <c r="G7" s="20"/>
      <c r="H7" s="20"/>
      <c r="I7" s="20"/>
      <c r="J7" s="20"/>
      <c r="K7" s="20"/>
      <c r="L7" s="20"/>
      <c r="M7" s="20"/>
      <c r="N7" s="5"/>
      <c r="O7" s="50"/>
      <c r="P7" s="5"/>
      <c r="Q7" s="20"/>
      <c r="R7" s="43"/>
      <c r="S7" s="20"/>
      <c r="T7" s="43"/>
      <c r="U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50"/>
      <c r="BD7" s="5"/>
      <c r="BE7" s="20"/>
      <c r="BF7" s="20"/>
      <c r="BG7" s="20"/>
      <c r="BH7" s="20"/>
      <c r="BI7" s="20"/>
      <c r="BJ7" s="20"/>
      <c r="BK7" s="20"/>
      <c r="BL7" s="20"/>
      <c r="BM7" s="20"/>
      <c r="BN7" s="20"/>
      <c r="BO7" s="20"/>
      <c r="BP7" s="20"/>
      <c r="BQ7" s="20"/>
    </row>
    <row r="8" spans="1:69" s="3" customFormat="1" ht="20.25" customHeight="1">
      <c r="B8" s="76" t="s">
        <v>105</v>
      </c>
      <c r="C8" s="77"/>
      <c r="D8" s="77"/>
      <c r="E8" s="77"/>
      <c r="F8" s="77"/>
      <c r="G8" s="77"/>
      <c r="H8" s="77"/>
      <c r="I8" s="77"/>
      <c r="J8" s="77"/>
      <c r="K8" s="77"/>
      <c r="L8" s="77"/>
      <c r="M8" s="77"/>
      <c r="N8" s="78"/>
      <c r="O8" s="79"/>
      <c r="P8" s="78"/>
      <c r="Q8" s="77"/>
      <c r="R8" s="80"/>
      <c r="S8" s="77"/>
      <c r="T8" s="80"/>
      <c r="U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9"/>
      <c r="BD8" s="78"/>
      <c r="BE8" s="77"/>
      <c r="BF8" s="77"/>
      <c r="BG8" s="77"/>
      <c r="BH8" s="77"/>
      <c r="BI8" s="77"/>
      <c r="BJ8" s="77"/>
      <c r="BK8" s="263"/>
      <c r="BL8" s="263"/>
      <c r="BM8" s="263"/>
      <c r="BN8" s="77"/>
      <c r="BO8" s="263"/>
      <c r="BP8" s="263"/>
      <c r="BQ8" s="263"/>
    </row>
    <row r="9" spans="1:69" s="3" customFormat="1" ht="3.75" customHeight="1">
      <c r="B9" s="81"/>
      <c r="C9" s="82"/>
      <c r="D9" s="82"/>
      <c r="E9" s="82"/>
      <c r="F9" s="82"/>
      <c r="G9" s="82"/>
      <c r="H9" s="82"/>
      <c r="I9" s="82"/>
      <c r="J9" s="82"/>
      <c r="K9" s="82"/>
      <c r="L9" s="82"/>
      <c r="M9" s="82"/>
      <c r="N9" s="83"/>
      <c r="O9" s="84"/>
      <c r="P9" s="83"/>
      <c r="Q9" s="82"/>
      <c r="R9" s="80"/>
      <c r="S9" s="82"/>
      <c r="T9" s="80"/>
      <c r="U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4"/>
      <c r="BD9" s="83"/>
      <c r="BE9" s="82"/>
      <c r="BF9" s="82"/>
      <c r="BG9" s="82"/>
      <c r="BH9" s="82"/>
      <c r="BI9" s="82"/>
      <c r="BJ9" s="82"/>
      <c r="BK9" s="82"/>
      <c r="BL9" s="82"/>
      <c r="BM9" s="82"/>
      <c r="BN9" s="82"/>
      <c r="BO9" s="82"/>
      <c r="BP9" s="82"/>
      <c r="BQ9" s="82"/>
    </row>
    <row r="10" spans="1:69" s="3" customFormat="1" ht="20.25" customHeight="1">
      <c r="B10" s="85" t="s">
        <v>245</v>
      </c>
      <c r="C10" s="86">
        <v>279.39768104168115</v>
      </c>
      <c r="D10" s="86">
        <v>270.32453976680597</v>
      </c>
      <c r="E10" s="86">
        <v>279.7909796559349</v>
      </c>
      <c r="F10" s="86">
        <v>301.50743151918545</v>
      </c>
      <c r="G10" s="86">
        <v>311.93652100415306</v>
      </c>
      <c r="H10" s="86">
        <v>330.1</v>
      </c>
      <c r="I10" s="86">
        <v>307.3</v>
      </c>
      <c r="J10" s="86">
        <v>324.3</v>
      </c>
      <c r="K10" s="86">
        <v>324.60000000000002</v>
      </c>
      <c r="L10" s="86">
        <v>309.2</v>
      </c>
      <c r="M10" s="86">
        <v>292</v>
      </c>
      <c r="N10" s="87"/>
      <c r="O10" s="88"/>
      <c r="P10" s="87"/>
      <c r="Q10" s="86">
        <v>1131.0206319836075</v>
      </c>
      <c r="R10" s="89"/>
      <c r="S10" s="86">
        <v>1273.6365210041499</v>
      </c>
      <c r="T10" s="89"/>
      <c r="U10" s="86">
        <v>1250.1000000000001</v>
      </c>
      <c r="W10" s="86">
        <v>279.39768104168115</v>
      </c>
      <c r="X10" s="86">
        <v>270.32453976680597</v>
      </c>
      <c r="Y10" s="86">
        <v>279.7909796559349</v>
      </c>
      <c r="Z10" s="86">
        <v>301.50743151918545</v>
      </c>
      <c r="AA10" s="86">
        <v>311.93652100415306</v>
      </c>
      <c r="AB10" s="86">
        <v>330.1</v>
      </c>
      <c r="AC10" s="86">
        <v>307.3</v>
      </c>
      <c r="AD10" s="86">
        <v>324.3</v>
      </c>
      <c r="AE10" s="86">
        <v>325.17200000000003</v>
      </c>
      <c r="AF10" s="86">
        <v>309.83999999999997</v>
      </c>
      <c r="AG10" s="86">
        <v>292.60700000000003</v>
      </c>
      <c r="AH10" s="86">
        <v>306.66699999999997</v>
      </c>
      <c r="AI10" s="86">
        <v>284.10000000000002</v>
      </c>
      <c r="AJ10" s="86">
        <v>243</v>
      </c>
      <c r="AK10" s="86">
        <v>234.4</v>
      </c>
      <c r="AL10" s="86">
        <v>243.5</v>
      </c>
      <c r="AM10" s="86">
        <v>231.9</v>
      </c>
      <c r="AN10" s="86">
        <v>217.3</v>
      </c>
      <c r="AO10" s="86">
        <v>208.3</v>
      </c>
      <c r="AP10" s="86">
        <v>216.7</v>
      </c>
      <c r="AQ10" s="86">
        <v>205</v>
      </c>
      <c r="AR10" s="86">
        <v>190</v>
      </c>
      <c r="AS10" s="86">
        <v>185.3</v>
      </c>
      <c r="AT10" s="86">
        <v>184.8</v>
      </c>
      <c r="AU10" s="86">
        <v>193.7</v>
      </c>
      <c r="AV10" s="86">
        <v>184.99</v>
      </c>
      <c r="AW10" s="86">
        <v>172.15</v>
      </c>
      <c r="AX10" s="86">
        <v>181.5</v>
      </c>
      <c r="AY10" s="86">
        <v>176.14</v>
      </c>
      <c r="AZ10" s="86">
        <v>156.80000000000001</v>
      </c>
      <c r="BA10" s="86">
        <f>[1]Segment!$O6/1000000</f>
        <v>191.9577418657384</v>
      </c>
      <c r="BB10" s="86"/>
      <c r="BC10" s="88"/>
      <c r="BD10" s="87"/>
      <c r="BE10" s="86">
        <v>1131.0206319836075</v>
      </c>
      <c r="BF10" s="86">
        <v>1273.6365210041531</v>
      </c>
      <c r="BG10" s="86">
        <v>1234.2859999999998</v>
      </c>
      <c r="BH10" s="86">
        <v>1005</v>
      </c>
      <c r="BI10" s="86">
        <v>874.2</v>
      </c>
      <c r="BJ10" s="86">
        <v>765.09999999999991</v>
      </c>
      <c r="BK10" s="86">
        <v>753.8</v>
      </c>
      <c r="BL10" s="86">
        <f t="shared" ref="BL10:BQ12" si="0">AV10+AU10+AT10+AS10</f>
        <v>748.79</v>
      </c>
      <c r="BM10" s="86">
        <f t="shared" si="0"/>
        <v>735.63999999999987</v>
      </c>
      <c r="BN10" s="86">
        <f t="shared" si="0"/>
        <v>732.33999999999992</v>
      </c>
      <c r="BO10" s="86">
        <f t="shared" si="0"/>
        <v>714.78</v>
      </c>
      <c r="BP10" s="86">
        <f t="shared" si="0"/>
        <v>686.59</v>
      </c>
      <c r="BQ10" s="86">
        <f t="shared" si="0"/>
        <v>706.39774186573845</v>
      </c>
    </row>
    <row r="11" spans="1:69" s="3" customFormat="1" ht="20.25" customHeight="1">
      <c r="B11" s="85" t="s">
        <v>246</v>
      </c>
      <c r="C11" s="90">
        <v>59.078163846873288</v>
      </c>
      <c r="D11" s="90">
        <v>58.064693484487755</v>
      </c>
      <c r="E11" s="90">
        <v>56.405196036341813</v>
      </c>
      <c r="F11" s="90">
        <v>60.093007868973366</v>
      </c>
      <c r="G11" s="90">
        <v>58.632063387333361</v>
      </c>
      <c r="H11" s="90">
        <v>56.3</v>
      </c>
      <c r="I11" s="90">
        <v>56.8</v>
      </c>
      <c r="J11" s="90">
        <v>56.3</v>
      </c>
      <c r="K11" s="90">
        <v>61.3</v>
      </c>
      <c r="L11" s="90">
        <v>63.4</v>
      </c>
      <c r="M11" s="90">
        <v>62.1</v>
      </c>
      <c r="N11" s="87"/>
      <c r="O11" s="88"/>
      <c r="P11" s="87"/>
      <c r="Q11" s="90">
        <v>233.64106123667622</v>
      </c>
      <c r="R11" s="89"/>
      <c r="S11" s="90">
        <v>228.03206338733338</v>
      </c>
      <c r="T11" s="89"/>
      <c r="U11" s="90">
        <v>243.1</v>
      </c>
      <c r="W11" s="90">
        <v>59.078163846873288</v>
      </c>
      <c r="X11" s="90">
        <v>58.064693484487755</v>
      </c>
      <c r="Y11" s="90">
        <v>56.405196036341813</v>
      </c>
      <c r="Z11" s="90">
        <v>60.093007868973366</v>
      </c>
      <c r="AA11" s="90">
        <v>58.632063387333361</v>
      </c>
      <c r="AB11" s="90">
        <v>56.3</v>
      </c>
      <c r="AC11" s="90">
        <v>56.8</v>
      </c>
      <c r="AD11" s="90">
        <v>56.3</v>
      </c>
      <c r="AE11" s="90">
        <v>61.343000000000004</v>
      </c>
      <c r="AF11" s="90">
        <v>63.44</v>
      </c>
      <c r="AG11" s="90">
        <v>62.131999999999998</v>
      </c>
      <c r="AH11" s="90">
        <v>69.805999999999997</v>
      </c>
      <c r="AI11" s="90">
        <v>64</v>
      </c>
      <c r="AJ11" s="90">
        <v>49.2</v>
      </c>
      <c r="AK11" s="90">
        <v>54.2</v>
      </c>
      <c r="AL11" s="90">
        <v>51.6</v>
      </c>
      <c r="AM11" s="90">
        <v>51.1</v>
      </c>
      <c r="AN11" s="90">
        <v>56.2</v>
      </c>
      <c r="AO11" s="90">
        <v>54</v>
      </c>
      <c r="AP11" s="90">
        <v>56.5</v>
      </c>
      <c r="AQ11" s="90">
        <v>56.6</v>
      </c>
      <c r="AR11" s="90">
        <v>56.4</v>
      </c>
      <c r="AS11" s="90">
        <v>61</v>
      </c>
      <c r="AT11" s="90">
        <v>65.3</v>
      </c>
      <c r="AU11" s="90">
        <v>63</v>
      </c>
      <c r="AV11" s="90">
        <v>63.607999999999997</v>
      </c>
      <c r="AW11" s="90">
        <v>62.09</v>
      </c>
      <c r="AX11" s="90">
        <v>62.6</v>
      </c>
      <c r="AY11" s="90">
        <v>64.849999999999994</v>
      </c>
      <c r="AZ11" s="90">
        <v>63</v>
      </c>
      <c r="BA11" s="86">
        <f>[1]Segment!$O7/1000000</f>
        <v>58.779660851141905</v>
      </c>
      <c r="BB11" s="90"/>
      <c r="BC11" s="88"/>
      <c r="BD11" s="87"/>
      <c r="BE11" s="90">
        <v>233.64106123667622</v>
      </c>
      <c r="BF11" s="90">
        <v>228.03206338733338</v>
      </c>
      <c r="BG11" s="90">
        <v>256.721</v>
      </c>
      <c r="BH11" s="90">
        <v>219</v>
      </c>
      <c r="BI11" s="90">
        <v>217.8</v>
      </c>
      <c r="BJ11" s="90">
        <v>239.3</v>
      </c>
      <c r="BK11" s="90">
        <v>245.7</v>
      </c>
      <c r="BL11" s="90">
        <f t="shared" si="0"/>
        <v>252.90800000000002</v>
      </c>
      <c r="BM11" s="90">
        <f t="shared" si="0"/>
        <v>253.99799999999999</v>
      </c>
      <c r="BN11" s="90">
        <f t="shared" si="0"/>
        <v>251.298</v>
      </c>
      <c r="BO11" s="90">
        <f t="shared" si="0"/>
        <v>253.148</v>
      </c>
      <c r="BP11" s="90">
        <f t="shared" si="0"/>
        <v>252.54</v>
      </c>
      <c r="BQ11" s="90">
        <f t="shared" si="0"/>
        <v>249.22966085114189</v>
      </c>
    </row>
    <row r="12" spans="1:69" s="3" customFormat="1" ht="20.25" customHeight="1">
      <c r="B12" s="85" t="s">
        <v>247</v>
      </c>
      <c r="C12" s="90">
        <v>23.384871613304902</v>
      </c>
      <c r="D12" s="90">
        <v>21.576235024480798</v>
      </c>
      <c r="E12" s="90">
        <v>21.969333937501197</v>
      </c>
      <c r="F12" s="90">
        <v>24.688400561590392</v>
      </c>
      <c r="G12" s="90">
        <v>22.598466952197096</v>
      </c>
      <c r="H12" s="90">
        <v>23.9</v>
      </c>
      <c r="I12" s="90">
        <v>18.899999999999999</v>
      </c>
      <c r="J12" s="90">
        <v>19.100000000000001</v>
      </c>
      <c r="K12" s="90">
        <v>17.8</v>
      </c>
      <c r="L12" s="90">
        <v>17.600000000000001</v>
      </c>
      <c r="M12" s="90">
        <v>18.8</v>
      </c>
      <c r="N12" s="87"/>
      <c r="O12" s="88"/>
      <c r="P12" s="87"/>
      <c r="Q12" s="90">
        <v>91.618841136877279</v>
      </c>
      <c r="R12" s="89"/>
      <c r="S12" s="90">
        <v>84.498466952197077</v>
      </c>
      <c r="T12" s="89"/>
      <c r="U12" s="90">
        <v>73.300000000000011</v>
      </c>
      <c r="W12" s="90">
        <v>23.384871613304902</v>
      </c>
      <c r="X12" s="90">
        <v>21.576235024480798</v>
      </c>
      <c r="Y12" s="90">
        <v>21.969333937501197</v>
      </c>
      <c r="Z12" s="90">
        <v>24.688400561590392</v>
      </c>
      <c r="AA12" s="90">
        <v>22.598466952197096</v>
      </c>
      <c r="AB12" s="90">
        <v>23.937000000000001</v>
      </c>
      <c r="AC12" s="90">
        <v>18.940999999999999</v>
      </c>
      <c r="AD12" s="90">
        <v>19.082999999999998</v>
      </c>
      <c r="AE12" s="90">
        <v>17.841999999999999</v>
      </c>
      <c r="AF12" s="90">
        <v>17.568999999999999</v>
      </c>
      <c r="AG12" s="90">
        <v>18.806000000000001</v>
      </c>
      <c r="AH12" s="90">
        <v>17.114999999999998</v>
      </c>
      <c r="AI12" s="90">
        <v>17.3</v>
      </c>
      <c r="AJ12" s="90">
        <v>15.5</v>
      </c>
      <c r="AK12" s="90">
        <v>16.7</v>
      </c>
      <c r="AL12" s="90">
        <v>18.899999999999999</v>
      </c>
      <c r="AM12" s="90">
        <v>17.100000000000001</v>
      </c>
      <c r="AN12" s="90">
        <v>19.5</v>
      </c>
      <c r="AO12" s="90">
        <v>16.899999999999999</v>
      </c>
      <c r="AP12" s="90">
        <v>21.1</v>
      </c>
      <c r="AQ12" s="90">
        <v>17.8</v>
      </c>
      <c r="AR12" s="90">
        <v>20.399999999999999</v>
      </c>
      <c r="AS12" s="90">
        <v>17.8</v>
      </c>
      <c r="AT12" s="90">
        <v>16.8</v>
      </c>
      <c r="AU12" s="90">
        <v>16.899999999999999</v>
      </c>
      <c r="AV12" s="90">
        <v>24.34</v>
      </c>
      <c r="AW12" s="90">
        <v>18.88</v>
      </c>
      <c r="AX12" s="90">
        <v>20.3</v>
      </c>
      <c r="AY12" s="90">
        <v>17.818999999999999</v>
      </c>
      <c r="AZ12" s="90">
        <v>25.9</v>
      </c>
      <c r="BA12" s="86">
        <f>[1]Segment!$O8/1000000</f>
        <v>18.430151017654179</v>
      </c>
      <c r="BB12" s="90"/>
      <c r="BC12" s="88"/>
      <c r="BD12" s="87"/>
      <c r="BE12" s="90">
        <v>91.618841136877279</v>
      </c>
      <c r="BF12" s="90">
        <v>84.6</v>
      </c>
      <c r="BG12" s="90">
        <v>71.331999999999994</v>
      </c>
      <c r="BH12" s="90">
        <v>68.400000000000006</v>
      </c>
      <c r="BI12" s="90">
        <v>74.599999999999994</v>
      </c>
      <c r="BJ12" s="90">
        <v>72.8</v>
      </c>
      <c r="BK12" s="90">
        <v>71.900000000000006</v>
      </c>
      <c r="BL12" s="90">
        <f t="shared" si="0"/>
        <v>75.839999999999989</v>
      </c>
      <c r="BM12" s="90">
        <f t="shared" si="0"/>
        <v>76.92</v>
      </c>
      <c r="BN12" s="90">
        <f t="shared" si="0"/>
        <v>80.419999999999987</v>
      </c>
      <c r="BO12" s="90">
        <f t="shared" si="0"/>
        <v>81.338999999999999</v>
      </c>
      <c r="BP12" s="90">
        <f t="shared" si="0"/>
        <v>82.898999999999987</v>
      </c>
      <c r="BQ12" s="90">
        <f t="shared" si="0"/>
        <v>82.449151017654174</v>
      </c>
    </row>
    <row r="13" spans="1:69" s="91" customFormat="1" ht="20.25" customHeight="1">
      <c r="B13" s="92" t="s">
        <v>248</v>
      </c>
      <c r="C13" s="93">
        <v>361.86028913715944</v>
      </c>
      <c r="D13" s="93">
        <v>349.96546710683452</v>
      </c>
      <c r="E13" s="93">
        <v>358.16550962977789</v>
      </c>
      <c r="F13" s="93">
        <v>386.28883958686924</v>
      </c>
      <c r="G13" s="93">
        <v>393.16705134368362</v>
      </c>
      <c r="H13" s="93">
        <v>410.38168223752746</v>
      </c>
      <c r="I13" s="93">
        <v>383.03000559092044</v>
      </c>
      <c r="J13" s="93">
        <v>399.64334425733591</v>
      </c>
      <c r="K13" s="93">
        <v>403.76469007781719</v>
      </c>
      <c r="L13" s="93">
        <v>390.15971691157785</v>
      </c>
      <c r="M13" s="93">
        <v>372.91669093397002</v>
      </c>
      <c r="N13" s="94"/>
      <c r="O13" s="95"/>
      <c r="P13" s="94"/>
      <c r="Q13" s="93">
        <v>1456.2801054606412</v>
      </c>
      <c r="R13" s="89"/>
      <c r="S13" s="93">
        <v>1586.1670513436836</v>
      </c>
      <c r="T13" s="89"/>
      <c r="U13" s="93">
        <v>1566.5</v>
      </c>
      <c r="W13" s="93">
        <v>361.86071650185932</v>
      </c>
      <c r="X13" s="93">
        <v>349.96546827577453</v>
      </c>
      <c r="Y13" s="93">
        <v>358.16550962977794</v>
      </c>
      <c r="Z13" s="93">
        <v>379.85583958686925</v>
      </c>
      <c r="AA13" s="93">
        <v>393.16705134368362</v>
      </c>
      <c r="AB13" s="93">
        <v>410.38168223752746</v>
      </c>
      <c r="AC13" s="93">
        <v>383.03000559092044</v>
      </c>
      <c r="AD13" s="93">
        <v>399.64334425733591</v>
      </c>
      <c r="AE13" s="93">
        <v>404.35735676781724</v>
      </c>
      <c r="AF13" s="93">
        <v>390.84866422157785</v>
      </c>
      <c r="AG13" s="93">
        <v>373.54564927397007</v>
      </c>
      <c r="AH13" s="93">
        <v>393.58531274976764</v>
      </c>
      <c r="AI13" s="93">
        <v>365.45068415521746</v>
      </c>
      <c r="AJ13" s="93">
        <v>307.72238142275376</v>
      </c>
      <c r="AK13" s="93">
        <v>305.28002646753504</v>
      </c>
      <c r="AL13" s="93">
        <v>314.10861611949463</v>
      </c>
      <c r="AM13" s="93">
        <v>300.0555049442018</v>
      </c>
      <c r="AN13" s="93">
        <v>293.00887247759891</v>
      </c>
      <c r="AO13" s="93">
        <v>279.22879626982632</v>
      </c>
      <c r="AP13" s="93">
        <v>294.31315256571168</v>
      </c>
      <c r="AQ13" s="93">
        <v>279.39778957140936</v>
      </c>
      <c r="AR13" s="93">
        <v>266.76955282809701</v>
      </c>
      <c r="AS13" s="93">
        <v>264.03814653455015</v>
      </c>
      <c r="AT13" s="93">
        <v>266.95180683583476</v>
      </c>
      <c r="AU13" s="93">
        <v>273.6200506406762</v>
      </c>
      <c r="AV13" s="93">
        <f t="shared" ref="AV13:BA13" si="1">SUM(AV10:AV12)</f>
        <v>272.93799999999999</v>
      </c>
      <c r="AW13" s="93">
        <f t="shared" si="1"/>
        <v>253.12</v>
      </c>
      <c r="AX13" s="93">
        <f t="shared" si="1"/>
        <v>264.39999999999998</v>
      </c>
      <c r="AY13" s="93">
        <f t="shared" si="1"/>
        <v>258.80899999999997</v>
      </c>
      <c r="AZ13" s="93">
        <f t="shared" si="1"/>
        <v>245.70000000000002</v>
      </c>
      <c r="BA13" s="93">
        <f t="shared" si="1"/>
        <v>269.16755373453447</v>
      </c>
      <c r="BB13" s="96"/>
      <c r="BC13" s="95"/>
      <c r="BD13" s="94"/>
      <c r="BE13" s="93">
        <v>1449.8475339942811</v>
      </c>
      <c r="BF13" s="93">
        <v>1586.1670513436836</v>
      </c>
      <c r="BG13" s="93">
        <v>1562.337</v>
      </c>
      <c r="BH13" s="93">
        <v>1292.4000000000001</v>
      </c>
      <c r="BI13" s="93">
        <v>1166.5999999999999</v>
      </c>
      <c r="BJ13" s="93">
        <v>1077.1999999999998</v>
      </c>
      <c r="BK13" s="93">
        <v>1071.4000000000001</v>
      </c>
      <c r="BL13" s="93">
        <f t="shared" ref="BL13:BQ13" si="2">SUM(BL10:BL12)</f>
        <v>1077.538</v>
      </c>
      <c r="BM13" s="93">
        <f t="shared" si="2"/>
        <v>1066.558</v>
      </c>
      <c r="BN13" s="93">
        <f t="shared" si="2"/>
        <v>1064.058</v>
      </c>
      <c r="BO13" s="93">
        <f t="shared" si="2"/>
        <v>1049.2670000000001</v>
      </c>
      <c r="BP13" s="93">
        <f t="shared" si="2"/>
        <v>1022.029</v>
      </c>
      <c r="BQ13" s="93">
        <f t="shared" si="2"/>
        <v>1038.0765537345346</v>
      </c>
    </row>
    <row r="14" spans="1:69" s="3" customFormat="1" ht="6" customHeight="1">
      <c r="B14" s="97"/>
      <c r="C14" s="90"/>
      <c r="D14" s="90"/>
      <c r="E14" s="90"/>
      <c r="F14" s="90"/>
      <c r="G14" s="90"/>
      <c r="H14" s="90"/>
      <c r="I14" s="90"/>
      <c r="J14" s="90"/>
      <c r="K14" s="90"/>
      <c r="L14" s="90"/>
      <c r="M14" s="90"/>
      <c r="N14" s="98"/>
      <c r="O14" s="99"/>
      <c r="P14" s="98"/>
      <c r="Q14" s="90"/>
      <c r="R14" s="89"/>
      <c r="S14" s="90"/>
      <c r="T14" s="89"/>
      <c r="U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9"/>
      <c r="BD14" s="98"/>
      <c r="BE14" s="90"/>
      <c r="BF14" s="90"/>
      <c r="BG14" s="90"/>
      <c r="BH14" s="90"/>
      <c r="BI14" s="90"/>
      <c r="BJ14" s="90"/>
      <c r="BK14" s="90"/>
      <c r="BL14" s="90"/>
      <c r="BM14" s="90"/>
      <c r="BN14" s="90"/>
      <c r="BO14" s="90"/>
      <c r="BP14" s="90"/>
      <c r="BQ14" s="90"/>
    </row>
    <row r="15" spans="1:69" s="3" customFormat="1" ht="20.25" customHeight="1">
      <c r="B15" s="100" t="s">
        <v>249</v>
      </c>
      <c r="C15" s="90">
        <v>261.87349045470557</v>
      </c>
      <c r="D15" s="90">
        <v>257.02990055994434</v>
      </c>
      <c r="E15" s="90">
        <v>271.09076048785897</v>
      </c>
      <c r="F15" s="90">
        <v>289.90132945436017</v>
      </c>
      <c r="G15" s="90">
        <v>293.79227503440774</v>
      </c>
      <c r="H15" s="90">
        <v>313.95357186524109</v>
      </c>
      <c r="I15" s="90">
        <v>295.93596869644369</v>
      </c>
      <c r="J15" s="90">
        <v>306.19239867100936</v>
      </c>
      <c r="K15" s="90">
        <v>306.88163862106279</v>
      </c>
      <c r="L15" s="90">
        <v>298.00610703888538</v>
      </c>
      <c r="M15" s="90">
        <v>291.22193240207025</v>
      </c>
      <c r="N15" s="87"/>
      <c r="O15" s="88"/>
      <c r="P15" s="87"/>
      <c r="Q15" s="90">
        <v>1079.8954809568691</v>
      </c>
      <c r="R15" s="89"/>
      <c r="S15" s="90">
        <v>1209.8742142671019</v>
      </c>
      <c r="T15" s="89"/>
      <c r="U15" s="90">
        <v>1202.3020767330277</v>
      </c>
      <c r="W15" s="90">
        <v>261.87349045470557</v>
      </c>
      <c r="X15" s="90">
        <v>257.02990055994434</v>
      </c>
      <c r="Y15" s="90">
        <v>271.09076048785892</v>
      </c>
      <c r="Z15" s="90">
        <v>288.30232945436018</v>
      </c>
      <c r="AA15" s="90">
        <v>294.89638300440777</v>
      </c>
      <c r="AB15" s="90">
        <v>315.16787637524112</v>
      </c>
      <c r="AC15" s="90">
        <v>296.68473208644366</v>
      </c>
      <c r="AD15" s="90">
        <v>306.65388646100939</v>
      </c>
      <c r="AE15" s="90">
        <v>310.60067264106283</v>
      </c>
      <c r="AF15" s="90">
        <v>303.83060427888535</v>
      </c>
      <c r="AG15" s="90">
        <v>295.44535420207023</v>
      </c>
      <c r="AH15" s="90">
        <v>314.85805460387542</v>
      </c>
      <c r="AI15" s="90">
        <v>292.538523657496</v>
      </c>
      <c r="AJ15" s="90">
        <v>241.7877216839704</v>
      </c>
      <c r="AK15" s="90">
        <v>234.22167249498719</v>
      </c>
      <c r="AL15" s="90">
        <v>254.99654381055922</v>
      </c>
      <c r="AM15" s="90">
        <v>232.58672018490907</v>
      </c>
      <c r="AN15" s="90">
        <v>209.07959696923808</v>
      </c>
      <c r="AO15" s="90">
        <v>211.73120616129617</v>
      </c>
      <c r="AP15" s="90">
        <v>235.6970446262836</v>
      </c>
      <c r="AQ15" s="90">
        <v>223.50352544152548</v>
      </c>
      <c r="AR15" s="90">
        <v>217.27696654793536</v>
      </c>
      <c r="AS15" s="90">
        <v>217.84246619984054</v>
      </c>
      <c r="AT15" s="90">
        <v>218.85099390034776</v>
      </c>
      <c r="AU15" s="294">
        <f>'3. Income Statement'!AT10/1000</f>
        <v>216.46700000000001</v>
      </c>
      <c r="AV15" s="294">
        <f>'3. Income Statement'!AU10/1000</f>
        <v>212.059</v>
      </c>
      <c r="AW15" s="294">
        <f>'3. Income Statement'!AV10/1000</f>
        <v>198.45</v>
      </c>
      <c r="AX15" s="294">
        <f>'3. Income Statement'!AW10/1000</f>
        <v>206.44644283205159</v>
      </c>
      <c r="AY15" s="294">
        <f>'3. Income Statement'!AY10/1000</f>
        <v>201.988</v>
      </c>
      <c r="AZ15" s="294">
        <f>'3. Income Statement'!AZ10/1000</f>
        <v>187.964</v>
      </c>
      <c r="BA15" s="294">
        <f>'3. Income Statement'!BA10/1000</f>
        <v>214.90700000000001</v>
      </c>
      <c r="BB15" s="294"/>
      <c r="BC15" s="88"/>
      <c r="BD15" s="87"/>
      <c r="BE15" s="90">
        <v>1078.2964809568691</v>
      </c>
      <c r="BF15" s="90">
        <v>1213.4028779271021</v>
      </c>
      <c r="BG15" s="90">
        <v>1224.734685725894</v>
      </c>
      <c r="BH15" s="90">
        <v>1023.5444616470127</v>
      </c>
      <c r="BI15" s="90">
        <v>889.09456794172695</v>
      </c>
      <c r="BJ15" s="90">
        <v>877.47395208964917</v>
      </c>
      <c r="BK15" s="90">
        <v>870.43672150206987</v>
      </c>
      <c r="BL15" s="90">
        <f t="shared" ref="BL15:BQ15" si="3">AV15+AU15+AT15+AS15</f>
        <v>865.21946010018837</v>
      </c>
      <c r="BM15" s="90">
        <f t="shared" si="3"/>
        <v>845.82699390034782</v>
      </c>
      <c r="BN15" s="90">
        <f t="shared" si="3"/>
        <v>833.4224428320515</v>
      </c>
      <c r="BO15" s="90">
        <f t="shared" si="3"/>
        <v>818.94344283205146</v>
      </c>
      <c r="BP15" s="90">
        <f t="shared" si="3"/>
        <v>794.84844283205166</v>
      </c>
      <c r="BQ15" s="90">
        <f t="shared" si="3"/>
        <v>811.30544283205154</v>
      </c>
    </row>
    <row r="16" spans="1:69" s="3" customFormat="1" ht="6" customHeight="1">
      <c r="B16" s="97"/>
      <c r="C16" s="90"/>
      <c r="D16" s="90"/>
      <c r="E16" s="90"/>
      <c r="F16" s="90"/>
      <c r="G16" s="90"/>
      <c r="H16" s="90"/>
      <c r="I16" s="90"/>
      <c r="J16" s="90"/>
      <c r="K16" s="90"/>
      <c r="L16" s="90"/>
      <c r="M16" s="90"/>
      <c r="N16" s="98"/>
      <c r="O16" s="99"/>
      <c r="P16" s="98"/>
      <c r="Q16" s="90"/>
      <c r="R16" s="89"/>
      <c r="S16" s="90"/>
      <c r="T16" s="89"/>
      <c r="U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9"/>
      <c r="BD16" s="98"/>
      <c r="BE16" s="90"/>
      <c r="BF16" s="90"/>
      <c r="BG16" s="90"/>
      <c r="BH16" s="90"/>
      <c r="BI16" s="90"/>
      <c r="BJ16" s="90"/>
      <c r="BK16" s="90"/>
      <c r="BL16" s="90"/>
      <c r="BM16" s="90"/>
      <c r="BN16" s="90"/>
      <c r="BO16" s="90"/>
      <c r="BP16" s="90"/>
      <c r="BQ16" s="90"/>
    </row>
    <row r="17" spans="1:70" s="3" customFormat="1" ht="20.25" customHeight="1">
      <c r="B17" s="100" t="s">
        <v>250</v>
      </c>
      <c r="C17" s="90">
        <v>99.986798682453866</v>
      </c>
      <c r="D17" s="90">
        <v>92.935566546890186</v>
      </c>
      <c r="E17" s="90">
        <v>87.074749141918915</v>
      </c>
      <c r="F17" s="90">
        <v>96.387510132509078</v>
      </c>
      <c r="G17" s="90">
        <v>99.374776309275887</v>
      </c>
      <c r="H17" s="90">
        <v>96.428110372286369</v>
      </c>
      <c r="I17" s="90">
        <v>87.094036894476744</v>
      </c>
      <c r="J17" s="90">
        <v>93.450945586326554</v>
      </c>
      <c r="K17" s="90">
        <v>96.883051456754401</v>
      </c>
      <c r="L17" s="90">
        <v>92.153609872692471</v>
      </c>
      <c r="M17" s="90">
        <v>81.694758531899765</v>
      </c>
      <c r="N17" s="87"/>
      <c r="O17" s="88"/>
      <c r="P17" s="87"/>
      <c r="Q17" s="90">
        <v>376.38462450377205</v>
      </c>
      <c r="R17" s="89"/>
      <c r="S17" s="90">
        <v>376.34786916236555</v>
      </c>
      <c r="T17" s="89"/>
      <c r="U17" s="90">
        <v>364.18236544767319</v>
      </c>
      <c r="W17" s="90">
        <v>99.98722604715374</v>
      </c>
      <c r="X17" s="90">
        <v>92.935567715830189</v>
      </c>
      <c r="Y17" s="90">
        <v>87.074749141919028</v>
      </c>
      <c r="Z17" s="90">
        <v>91.553510132509075</v>
      </c>
      <c r="AA17" s="90">
        <v>98.270668339275858</v>
      </c>
      <c r="AB17" s="90">
        <v>95.213805862286335</v>
      </c>
      <c r="AC17" s="90">
        <v>86.345273504476779</v>
      </c>
      <c r="AD17" s="90">
        <v>92.989457796326519</v>
      </c>
      <c r="AE17" s="90">
        <v>93.756684126754408</v>
      </c>
      <c r="AF17" s="90">
        <v>87.018059942692503</v>
      </c>
      <c r="AG17" s="90">
        <v>78.100295071899836</v>
      </c>
      <c r="AH17" s="90">
        <f>AH13-AH15</f>
        <v>78.727258145892222</v>
      </c>
      <c r="AI17" s="90">
        <v>72.912160497721459</v>
      </c>
      <c r="AJ17" s="90">
        <v>65.934659738783353</v>
      </c>
      <c r="AK17" s="90">
        <v>71.058353972547849</v>
      </c>
      <c r="AL17" s="90">
        <v>59.11207230893541</v>
      </c>
      <c r="AM17" s="90">
        <v>67.468784759292731</v>
      </c>
      <c r="AN17" s="90">
        <v>83.929275508360831</v>
      </c>
      <c r="AO17" s="90">
        <v>67.497590108530147</v>
      </c>
      <c r="AP17" s="90">
        <v>58.616107939428076</v>
      </c>
      <c r="AQ17" s="90">
        <v>55.894264129883879</v>
      </c>
      <c r="AR17" s="90">
        <v>49.492586280161305</v>
      </c>
      <c r="AS17" s="90">
        <v>46.195680334709607</v>
      </c>
      <c r="AT17" s="90">
        <v>48.100812935486999</v>
      </c>
      <c r="AU17" s="90">
        <f t="shared" ref="AU17:AZ17" si="4">AU13-AU15</f>
        <v>57.153050640676184</v>
      </c>
      <c r="AV17" s="90">
        <f t="shared" si="4"/>
        <v>60.878999999999991</v>
      </c>
      <c r="AW17" s="90">
        <f t="shared" si="4"/>
        <v>54.670000000000016</v>
      </c>
      <c r="AX17" s="90">
        <f t="shared" si="4"/>
        <v>57.953557167948389</v>
      </c>
      <c r="AY17" s="90">
        <f t="shared" si="4"/>
        <v>56.82099999999997</v>
      </c>
      <c r="AZ17" s="90">
        <f t="shared" si="4"/>
        <v>57.736000000000018</v>
      </c>
      <c r="BA17" s="90">
        <f t="shared" ref="BA17" si="5">BA13-BA15</f>
        <v>54.260553734534454</v>
      </c>
      <c r="BB17" s="90"/>
      <c r="BC17" s="88"/>
      <c r="BD17" s="87"/>
      <c r="BE17" s="90">
        <v>371.55105303741203</v>
      </c>
      <c r="BF17" s="90">
        <v>372.81920550236549</v>
      </c>
      <c r="BG17" s="90">
        <v>337.60229728723897</v>
      </c>
      <c r="BH17" s="90">
        <v>269.01724651798804</v>
      </c>
      <c r="BI17" s="90">
        <v>277.51175831561181</v>
      </c>
      <c r="BJ17" s="90">
        <v>199.68334368024179</v>
      </c>
      <c r="BK17" s="90">
        <v>200.94283533708796</v>
      </c>
      <c r="BL17" s="90">
        <f t="shared" ref="BL17:BQ17" si="6">AV17+AU17+AT17+AS17</f>
        <v>212.32854391087278</v>
      </c>
      <c r="BM17" s="90">
        <f t="shared" si="6"/>
        <v>220.80286357616319</v>
      </c>
      <c r="BN17" s="90">
        <f t="shared" si="6"/>
        <v>230.65560780862458</v>
      </c>
      <c r="BO17" s="90">
        <f t="shared" si="6"/>
        <v>230.32355716794837</v>
      </c>
      <c r="BP17" s="90">
        <f t="shared" si="6"/>
        <v>227.18055716794839</v>
      </c>
      <c r="BQ17" s="90">
        <f t="shared" si="6"/>
        <v>226.77111090248283</v>
      </c>
    </row>
    <row r="18" spans="1:70" s="101" customFormat="1" ht="20.25" customHeight="1">
      <c r="B18" s="102" t="s">
        <v>251</v>
      </c>
      <c r="C18" s="103">
        <v>0.28000000000000003</v>
      </c>
      <c r="D18" s="103">
        <v>0.27</v>
      </c>
      <c r="E18" s="103">
        <v>0.24</v>
      </c>
      <c r="F18" s="103">
        <v>0.25</v>
      </c>
      <c r="G18" s="103">
        <v>0.25</v>
      </c>
      <c r="H18" s="103">
        <v>0.23</v>
      </c>
      <c r="I18" s="103">
        <v>0.23</v>
      </c>
      <c r="J18" s="103">
        <v>0.23</v>
      </c>
      <c r="K18" s="103">
        <v>0.24</v>
      </c>
      <c r="L18" s="103">
        <v>0.24</v>
      </c>
      <c r="M18" s="103">
        <v>0.22</v>
      </c>
      <c r="N18" s="104"/>
      <c r="O18" s="105"/>
      <c r="P18" s="104"/>
      <c r="Q18" s="106">
        <v>0.26</v>
      </c>
      <c r="R18" s="106" t="s">
        <v>19</v>
      </c>
      <c r="S18" s="106">
        <v>0.24</v>
      </c>
      <c r="T18" s="106"/>
      <c r="U18" s="106">
        <v>0.23</v>
      </c>
      <c r="W18" s="106">
        <v>0.28000000000000003</v>
      </c>
      <c r="X18" s="106">
        <v>0.27</v>
      </c>
      <c r="Y18" s="106">
        <v>0.24</v>
      </c>
      <c r="Z18" s="106">
        <v>0.24</v>
      </c>
      <c r="AA18" s="107">
        <v>0.25</v>
      </c>
      <c r="AB18" s="107">
        <v>0.23</v>
      </c>
      <c r="AC18" s="107">
        <v>0.23</v>
      </c>
      <c r="AD18" s="107">
        <v>0.23</v>
      </c>
      <c r="AE18" s="107">
        <v>0.23</v>
      </c>
      <c r="AF18" s="107">
        <v>0.22</v>
      </c>
      <c r="AG18" s="107">
        <v>0.21</v>
      </c>
      <c r="AH18" s="107">
        <v>0.2</v>
      </c>
      <c r="AI18" s="107">
        <v>0.2</v>
      </c>
      <c r="AJ18" s="107">
        <v>0.21</v>
      </c>
      <c r="AK18" s="107">
        <v>0.23</v>
      </c>
      <c r="AL18" s="107">
        <v>0.19</v>
      </c>
      <c r="AM18" s="107">
        <v>0.22</v>
      </c>
      <c r="AN18" s="107">
        <v>0.28999999999999998</v>
      </c>
      <c r="AO18" s="107">
        <v>0.24</v>
      </c>
      <c r="AP18" s="107">
        <v>0.2</v>
      </c>
      <c r="AQ18" s="107">
        <v>0.2</v>
      </c>
      <c r="AR18" s="107">
        <v>0.19</v>
      </c>
      <c r="AS18" s="107">
        <v>0.17</v>
      </c>
      <c r="AT18" s="107">
        <f t="shared" ref="AT18:AZ18" si="7">AT17/AT13</f>
        <v>0.18018538067085335</v>
      </c>
      <c r="AU18" s="107">
        <f t="shared" si="7"/>
        <v>0.20887742147131905</v>
      </c>
      <c r="AV18" s="107">
        <f t="shared" si="7"/>
        <v>0.22305065619298153</v>
      </c>
      <c r="AW18" s="107">
        <f t="shared" si="7"/>
        <v>0.21598451327433635</v>
      </c>
      <c r="AX18" s="107">
        <f t="shared" si="7"/>
        <v>0.21918894541584114</v>
      </c>
      <c r="AY18" s="107">
        <f t="shared" si="7"/>
        <v>0.21954800644490716</v>
      </c>
      <c r="AZ18" s="107">
        <f t="shared" si="7"/>
        <v>0.23498575498575505</v>
      </c>
      <c r="BA18" s="107">
        <f t="shared" ref="BA18" si="8">BA17/BA13</f>
        <v>0.20158653218674613</v>
      </c>
      <c r="BB18" s="107"/>
      <c r="BC18" s="105"/>
      <c r="BD18" s="104"/>
      <c r="BE18" s="108">
        <v>0.26</v>
      </c>
      <c r="BF18" s="108">
        <v>0.24</v>
      </c>
      <c r="BG18" s="108">
        <v>0.22</v>
      </c>
      <c r="BH18" s="108">
        <v>0.21</v>
      </c>
      <c r="BI18" s="108">
        <v>0.24</v>
      </c>
      <c r="BJ18" s="108">
        <v>0.19</v>
      </c>
      <c r="BK18" s="108">
        <v>0.19</v>
      </c>
      <c r="BL18" s="108">
        <f t="shared" ref="BL18:BQ18" si="9">BL17/BL13</f>
        <v>0.1970497039648465</v>
      </c>
      <c r="BM18" s="108">
        <f t="shared" si="9"/>
        <v>0.20702377514974638</v>
      </c>
      <c r="BN18" s="108">
        <f t="shared" si="9"/>
        <v>0.21676976988907051</v>
      </c>
      <c r="BO18" s="108">
        <f t="shared" si="9"/>
        <v>0.21950900692383193</v>
      </c>
      <c r="BP18" s="108">
        <f t="shared" si="9"/>
        <v>0.22228386588633825</v>
      </c>
      <c r="BQ18" s="108">
        <f t="shared" si="9"/>
        <v>0.21845316714519938</v>
      </c>
    </row>
    <row r="19" spans="1:70" s="3" customFormat="1" ht="6" customHeight="1">
      <c r="B19" s="97"/>
      <c r="C19" s="109"/>
      <c r="D19" s="109"/>
      <c r="E19" s="109"/>
      <c r="F19" s="109"/>
      <c r="G19" s="109"/>
      <c r="H19" s="109"/>
      <c r="I19" s="109"/>
      <c r="J19" s="109"/>
      <c r="K19" s="109"/>
      <c r="L19" s="109"/>
      <c r="M19" s="109"/>
      <c r="N19" s="98"/>
      <c r="O19" s="99"/>
      <c r="P19" s="98"/>
      <c r="Q19" s="109"/>
      <c r="R19" s="89"/>
      <c r="S19" s="109"/>
      <c r="T19" s="89"/>
      <c r="U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99"/>
      <c r="BD19" s="98"/>
      <c r="BE19" s="109"/>
      <c r="BF19" s="109"/>
      <c r="BG19" s="109"/>
      <c r="BH19" s="109"/>
      <c r="BI19" s="109"/>
      <c r="BJ19" s="109"/>
      <c r="BK19" s="109"/>
      <c r="BL19" s="109"/>
      <c r="BM19" s="109"/>
      <c r="BN19" s="109"/>
      <c r="BO19" s="109"/>
      <c r="BP19" s="109"/>
      <c r="BQ19" s="109"/>
    </row>
    <row r="20" spans="1:70" s="3" customFormat="1" ht="20.25" customHeight="1">
      <c r="B20" s="100" t="s">
        <v>252</v>
      </c>
      <c r="C20" s="96">
        <v>51.56481515944062</v>
      </c>
      <c r="D20" s="96">
        <v>49.388492732138872</v>
      </c>
      <c r="E20" s="96">
        <v>106.468564928712</v>
      </c>
      <c r="F20" s="96">
        <v>48.328636005912216</v>
      </c>
      <c r="G20" s="96">
        <v>45.594741570457863</v>
      </c>
      <c r="H20" s="96">
        <v>46.723266694760298</v>
      </c>
      <c r="I20" s="96">
        <v>44.913358515953099</v>
      </c>
      <c r="J20" s="96">
        <v>47.419962072829499</v>
      </c>
      <c r="K20" s="96">
        <v>49.949190148742396</v>
      </c>
      <c r="L20" s="96">
        <v>51.563586458775994</v>
      </c>
      <c r="M20" s="96">
        <v>50.372210858204703</v>
      </c>
      <c r="N20" s="87"/>
      <c r="O20" s="88"/>
      <c r="P20" s="87"/>
      <c r="Q20" s="96">
        <v>255.75050882620371</v>
      </c>
      <c r="R20" s="89"/>
      <c r="S20" s="96">
        <v>184.65132885400075</v>
      </c>
      <c r="T20" s="89"/>
      <c r="U20" s="96">
        <v>199.30494953855259</v>
      </c>
      <c r="W20" s="96">
        <v>51.56481515944062</v>
      </c>
      <c r="X20" s="96">
        <v>49.388492732138872</v>
      </c>
      <c r="Y20" s="96">
        <v>106.468564928712</v>
      </c>
      <c r="Z20" s="96">
        <v>48.328636005912216</v>
      </c>
      <c r="AA20" s="96">
        <v>45.519001070457861</v>
      </c>
      <c r="AB20" s="96">
        <v>46.378455014760299</v>
      </c>
      <c r="AC20" s="96">
        <v>44.896714955953108</v>
      </c>
      <c r="AD20" s="96">
        <v>48.113621942829496</v>
      </c>
      <c r="AE20" s="96">
        <v>49.677779678742397</v>
      </c>
      <c r="AF20" s="96">
        <v>51.161235518776003</v>
      </c>
      <c r="AG20" s="96">
        <v>48.347393798204706</v>
      </c>
      <c r="AH20" s="96">
        <v>49.677388497945948</v>
      </c>
      <c r="AI20" s="96">
        <v>50.373747204179708</v>
      </c>
      <c r="AJ20" s="96">
        <v>47.0137151101965</v>
      </c>
      <c r="AK20" s="96">
        <v>42.836726966924715</v>
      </c>
      <c r="AL20" s="96">
        <v>45.880009261214497</v>
      </c>
      <c r="AM20" s="96">
        <v>41.885262091962097</v>
      </c>
      <c r="AN20" s="96">
        <v>36.38965824316341</v>
      </c>
      <c r="AO20" s="96">
        <v>43.243963409712194</v>
      </c>
      <c r="AP20" s="96">
        <v>48.262436298807501</v>
      </c>
      <c r="AQ20" s="96">
        <v>43.040348304555799</v>
      </c>
      <c r="AR20" s="96">
        <v>50.194792644504098</v>
      </c>
      <c r="AS20" s="96">
        <v>44.369157950464206</v>
      </c>
      <c r="AT20" s="96">
        <v>38.919942031671198</v>
      </c>
      <c r="AU20" s="96">
        <f>'3. Income Statement'!AT11/1000</f>
        <v>44.381</v>
      </c>
      <c r="AV20" s="96">
        <f>'3. Income Statement'!AU11/1000</f>
        <v>32.026000000000003</v>
      </c>
      <c r="AW20" s="96">
        <f>'3. Income Statement'!AV11/1000</f>
        <v>35.366999999999997</v>
      </c>
      <c r="AX20" s="96">
        <f>'3. Income Statement'!AW11/1000</f>
        <v>38.8978909247815</v>
      </c>
      <c r="AY20" s="96">
        <f>'3. Income Statement'!AY11/1000</f>
        <v>40.853999999999999</v>
      </c>
      <c r="AZ20" s="96">
        <f>'3. Income Statement'!AZ11/1000</f>
        <v>41.777999999999999</v>
      </c>
      <c r="BA20" s="96">
        <f>'3. Income Statement'!BA11/1000</f>
        <v>35.088000000000001</v>
      </c>
      <c r="BB20" s="96"/>
      <c r="BC20" s="88"/>
      <c r="BD20" s="87"/>
      <c r="BE20" s="96">
        <v>255.75050882620371</v>
      </c>
      <c r="BF20" s="96">
        <v>184.90779298400076</v>
      </c>
      <c r="BG20" s="96">
        <v>198.86379749366904</v>
      </c>
      <c r="BH20" s="96">
        <v>186.10419854251543</v>
      </c>
      <c r="BI20" s="96">
        <v>169.7813200436452</v>
      </c>
      <c r="BJ20" s="96">
        <v>176.52424093119532</v>
      </c>
      <c r="BK20" s="96">
        <v>177.86509116875038</v>
      </c>
      <c r="BL20" s="96">
        <f t="shared" ref="BL20:BQ20" si="10">AV20+AU20+AT20+AS20</f>
        <v>159.69609998213542</v>
      </c>
      <c r="BM20" s="96">
        <f t="shared" si="10"/>
        <v>150.69394203167121</v>
      </c>
      <c r="BN20" s="96">
        <f t="shared" si="10"/>
        <v>150.67189092478151</v>
      </c>
      <c r="BO20" s="96">
        <f t="shared" si="10"/>
        <v>147.14489092478149</v>
      </c>
      <c r="BP20" s="96">
        <f t="shared" si="10"/>
        <v>156.8968909247815</v>
      </c>
      <c r="BQ20" s="96">
        <f t="shared" si="10"/>
        <v>156.61789092478151</v>
      </c>
    </row>
    <row r="21" spans="1:70" s="101" customFormat="1" ht="20.25" customHeight="1">
      <c r="B21" s="102" t="s">
        <v>253</v>
      </c>
      <c r="C21" s="110">
        <v>0.14000000000000001</v>
      </c>
      <c r="D21" s="110">
        <v>0.14000000000000001</v>
      </c>
      <c r="E21" s="110">
        <v>0.3</v>
      </c>
      <c r="F21" s="110">
        <v>0.13</v>
      </c>
      <c r="G21" s="110">
        <v>0.12</v>
      </c>
      <c r="H21" s="110">
        <v>0.11</v>
      </c>
      <c r="I21" s="110">
        <v>0.12</v>
      </c>
      <c r="J21" s="110">
        <v>0.12</v>
      </c>
      <c r="K21" s="110">
        <v>0.12</v>
      </c>
      <c r="L21" s="110">
        <v>0.13</v>
      </c>
      <c r="M21" s="110">
        <v>0.14000000000000001</v>
      </c>
      <c r="N21" s="104"/>
      <c r="O21" s="105"/>
      <c r="P21" s="104"/>
      <c r="Q21" s="111">
        <v>0.18</v>
      </c>
      <c r="R21" s="111"/>
      <c r="S21" s="111">
        <v>0.12</v>
      </c>
      <c r="T21" s="111"/>
      <c r="U21" s="111">
        <v>0.13</v>
      </c>
      <c r="W21" s="111">
        <v>0.14000000000000001</v>
      </c>
      <c r="X21" s="111">
        <v>0.14000000000000001</v>
      </c>
      <c r="Y21" s="111">
        <v>0.3</v>
      </c>
      <c r="Z21" s="111">
        <v>0.13</v>
      </c>
      <c r="AA21" s="112">
        <v>0.12</v>
      </c>
      <c r="AB21" s="112">
        <v>0.11</v>
      </c>
      <c r="AC21" s="112">
        <v>0.12</v>
      </c>
      <c r="AD21" s="112">
        <v>0.12</v>
      </c>
      <c r="AE21" s="112">
        <v>0.12</v>
      </c>
      <c r="AF21" s="112">
        <v>0.13</v>
      </c>
      <c r="AG21" s="112">
        <v>0.13</v>
      </c>
      <c r="AH21" s="112">
        <v>0.13</v>
      </c>
      <c r="AI21" s="112">
        <v>0.14000000000000001</v>
      </c>
      <c r="AJ21" s="112">
        <v>0.15</v>
      </c>
      <c r="AK21" s="112">
        <v>0.14000000000000001</v>
      </c>
      <c r="AL21" s="112">
        <v>0.15</v>
      </c>
      <c r="AM21" s="112">
        <v>0.14000000000000001</v>
      </c>
      <c r="AN21" s="112">
        <v>0.12</v>
      </c>
      <c r="AO21" s="112">
        <v>0.15</v>
      </c>
      <c r="AP21" s="112">
        <v>0.16</v>
      </c>
      <c r="AQ21" s="112">
        <v>0.15</v>
      </c>
      <c r="AR21" s="112">
        <v>0.19</v>
      </c>
      <c r="AS21" s="112">
        <v>0.17</v>
      </c>
      <c r="AT21" s="112">
        <v>0.15</v>
      </c>
      <c r="AU21" s="112">
        <f t="shared" ref="AU21:BA21" si="11">AU20/AU13</f>
        <v>0.16219937060929096</v>
      </c>
      <c r="AV21" s="112">
        <f t="shared" si="11"/>
        <v>0.11733800350262699</v>
      </c>
      <c r="AW21" s="112">
        <f t="shared" si="11"/>
        <v>0.13972424146649809</v>
      </c>
      <c r="AX21" s="112">
        <f t="shared" si="11"/>
        <v>0.14711759048707074</v>
      </c>
      <c r="AY21" s="112">
        <f t="shared" si="11"/>
        <v>0.15785386134176171</v>
      </c>
      <c r="AZ21" s="112">
        <f t="shared" si="11"/>
        <v>0.17003663003663003</v>
      </c>
      <c r="BA21" s="112">
        <f t="shared" si="11"/>
        <v>0.13035746512971402</v>
      </c>
      <c r="BB21" s="112"/>
      <c r="BC21" s="105"/>
      <c r="BD21" s="104"/>
      <c r="BE21" s="112">
        <v>0.18</v>
      </c>
      <c r="BF21" s="112">
        <v>0.12</v>
      </c>
      <c r="BG21" s="112">
        <v>0.13</v>
      </c>
      <c r="BH21" s="112">
        <v>0.14000000000000001</v>
      </c>
      <c r="BI21" s="112">
        <v>0.15</v>
      </c>
      <c r="BJ21" s="112">
        <v>0.16</v>
      </c>
      <c r="BK21" s="112">
        <v>0.17</v>
      </c>
      <c r="BL21" s="112">
        <f t="shared" ref="BL21:BQ21" si="12">BL20/BL13</f>
        <v>0.14820461086489331</v>
      </c>
      <c r="BM21" s="112">
        <f t="shared" si="12"/>
        <v>0.14128996456983231</v>
      </c>
      <c r="BN21" s="112">
        <f t="shared" si="12"/>
        <v>0.14160120117961755</v>
      </c>
      <c r="BO21" s="112">
        <f t="shared" si="12"/>
        <v>0.14023588936350947</v>
      </c>
      <c r="BP21" s="112">
        <f t="shared" si="12"/>
        <v>0.15351510664059581</v>
      </c>
      <c r="BQ21" s="112">
        <f t="shared" si="12"/>
        <v>0.15087316090642877</v>
      </c>
    </row>
    <row r="22" spans="1:70" s="101" customFormat="1" ht="9.75" customHeight="1">
      <c r="B22" s="113"/>
      <c r="C22" s="114"/>
      <c r="D22" s="114"/>
      <c r="E22" s="114"/>
      <c r="F22" s="114"/>
      <c r="G22" s="114"/>
      <c r="H22" s="114"/>
      <c r="I22" s="114"/>
      <c r="J22" s="114"/>
      <c r="K22" s="114"/>
      <c r="L22" s="114"/>
      <c r="M22" s="114"/>
      <c r="N22" s="98"/>
      <c r="O22" s="99"/>
      <c r="P22" s="98"/>
      <c r="Q22" s="114"/>
      <c r="R22" s="115"/>
      <c r="S22" s="114"/>
      <c r="T22" s="115"/>
      <c r="U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98"/>
      <c r="BC22" s="99"/>
      <c r="BD22" s="98"/>
      <c r="BE22" s="114"/>
      <c r="BF22" s="114"/>
      <c r="BG22" s="114"/>
      <c r="BH22" s="114"/>
      <c r="BI22" s="114"/>
      <c r="BJ22" s="114"/>
      <c r="BK22" s="114"/>
      <c r="BL22" s="114"/>
      <c r="BM22" s="114"/>
      <c r="BN22" s="114"/>
      <c r="BO22" s="114"/>
      <c r="BP22" s="114"/>
      <c r="BQ22" s="114"/>
    </row>
    <row r="23" spans="1:70" s="3" customFormat="1" ht="3.75" customHeight="1" collapsed="1">
      <c r="B23" s="100"/>
      <c r="C23" s="116"/>
      <c r="D23" s="116"/>
      <c r="E23" s="116"/>
      <c r="F23" s="116"/>
      <c r="G23" s="116"/>
      <c r="H23" s="116"/>
      <c r="I23" s="116"/>
      <c r="J23" s="116"/>
      <c r="K23" s="116"/>
      <c r="L23" s="116"/>
      <c r="M23" s="116"/>
      <c r="N23" s="94"/>
      <c r="O23" s="95"/>
      <c r="P23" s="94"/>
      <c r="Q23" s="116"/>
      <c r="R23" s="89"/>
      <c r="S23" s="116"/>
      <c r="T23" s="89"/>
      <c r="U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95"/>
      <c r="BD23" s="94"/>
      <c r="BE23" s="116"/>
      <c r="BF23" s="116"/>
      <c r="BG23" s="116"/>
      <c r="BH23" s="116"/>
      <c r="BI23" s="116"/>
      <c r="BJ23" s="116"/>
      <c r="BK23" s="116"/>
      <c r="BL23" s="116"/>
      <c r="BM23" s="116"/>
      <c r="BN23" s="116"/>
      <c r="BO23" s="116"/>
      <c r="BP23" s="116"/>
      <c r="BQ23" s="116"/>
    </row>
    <row r="24" spans="1:70" s="3" customFormat="1" ht="3.75" customHeight="1">
      <c r="B24" s="100"/>
      <c r="C24" s="116"/>
      <c r="D24" s="116"/>
      <c r="E24" s="116"/>
      <c r="F24" s="116"/>
      <c r="G24" s="116"/>
      <c r="H24" s="116"/>
      <c r="I24" s="116"/>
      <c r="J24" s="116"/>
      <c r="K24" s="116"/>
      <c r="L24" s="116"/>
      <c r="M24" s="116"/>
      <c r="N24" s="94"/>
      <c r="O24" s="95"/>
      <c r="P24" s="94"/>
      <c r="Q24" s="116" t="s">
        <v>19</v>
      </c>
      <c r="R24" s="89"/>
      <c r="S24" s="116" t="s">
        <v>19</v>
      </c>
      <c r="T24" s="89"/>
      <c r="U24" s="116" t="s">
        <v>19</v>
      </c>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95"/>
      <c r="BD24" s="94"/>
      <c r="BE24" s="116" t="s">
        <v>19</v>
      </c>
      <c r="BF24" s="116" t="s">
        <v>19</v>
      </c>
      <c r="BG24" s="116" t="s">
        <v>19</v>
      </c>
      <c r="BH24" s="116" t="s">
        <v>19</v>
      </c>
      <c r="BI24" s="116" t="s">
        <v>19</v>
      </c>
      <c r="BJ24" s="116" t="s">
        <v>19</v>
      </c>
      <c r="BK24" s="116" t="s">
        <v>19</v>
      </c>
      <c r="BL24" s="116"/>
      <c r="BM24" s="116"/>
      <c r="BN24" s="116"/>
      <c r="BO24" s="116"/>
      <c r="BP24" s="116"/>
      <c r="BQ24" s="116"/>
    </row>
    <row r="25" spans="1:70" s="3" customFormat="1" ht="20.25" customHeight="1">
      <c r="B25" s="274" t="s">
        <v>381</v>
      </c>
      <c r="C25" s="281">
        <v>62.710102628972187</v>
      </c>
      <c r="D25" s="281">
        <v>64.288476546514474</v>
      </c>
      <c r="E25" s="281">
        <v>55.519318129941283</v>
      </c>
      <c r="F25" s="281">
        <v>62.713496568076437</v>
      </c>
      <c r="G25" s="281">
        <v>69.565857508591648</v>
      </c>
      <c r="H25" s="281">
        <v>70.094380977701405</v>
      </c>
      <c r="I25" s="281">
        <v>68.897674360647557</v>
      </c>
      <c r="J25" s="281">
        <v>75.286854938892418</v>
      </c>
      <c r="K25" s="281">
        <v>74.060590318482824</v>
      </c>
      <c r="L25" s="281">
        <v>69.405637364224532</v>
      </c>
      <c r="M25" s="281">
        <v>58.544675911289666</v>
      </c>
      <c r="N25" s="282"/>
      <c r="O25" s="283"/>
      <c r="P25" s="282"/>
      <c r="Q25" s="284">
        <v>245.23139387350437</v>
      </c>
      <c r="R25" s="291"/>
      <c r="S25" s="284">
        <v>283.84476778583303</v>
      </c>
      <c r="T25" s="291"/>
      <c r="U25" s="284">
        <v>277.34218946288945</v>
      </c>
      <c r="V25" s="292"/>
      <c r="W25" s="281">
        <v>62.710529993672061</v>
      </c>
      <c r="X25" s="281">
        <v>64.288477715454505</v>
      </c>
      <c r="Y25" s="281">
        <v>55.519318129941439</v>
      </c>
      <c r="Z25" s="281">
        <v>57.879496740345452</v>
      </c>
      <c r="AA25" s="281">
        <v>69.565857508591634</v>
      </c>
      <c r="AB25" s="281">
        <v>65.058361789016629</v>
      </c>
      <c r="AC25" s="281">
        <v>68.897674360647571</v>
      </c>
      <c r="AD25" s="281">
        <v>72.679524557442477</v>
      </c>
      <c r="AE25" s="281">
        <v>76.353759118482841</v>
      </c>
      <c r="AF25" s="281">
        <v>64.880066794224561</v>
      </c>
      <c r="AG25" s="281">
        <v>60.544675911289723</v>
      </c>
      <c r="AH25" s="281">
        <v>53.023158747313467</v>
      </c>
      <c r="AI25" s="281">
        <v>44.386763049978896</v>
      </c>
      <c r="AJ25" s="281">
        <v>43.179629129386427</v>
      </c>
      <c r="AK25" s="281">
        <v>48.694142254860722</v>
      </c>
      <c r="AL25" s="281">
        <v>37.157180100294823</v>
      </c>
      <c r="AM25" s="281">
        <v>46.4656404891292</v>
      </c>
      <c r="AN25" s="281">
        <v>50.91130261798471</v>
      </c>
      <c r="AO25" s="281">
        <v>36.376240094449585</v>
      </c>
      <c r="AP25" s="281">
        <v>39.530245833904651</v>
      </c>
      <c r="AQ25" s="281">
        <v>14.8</v>
      </c>
      <c r="AR25" s="281">
        <v>16.899999999999999</v>
      </c>
      <c r="AS25" s="281">
        <v>8.1999999999999993</v>
      </c>
      <c r="AT25" s="281">
        <v>16.899999999999999</v>
      </c>
      <c r="AU25" s="281">
        <f>'9. PF EBITDA Reconciliation'!AP43</f>
        <v>14.459908682346597</v>
      </c>
      <c r="AV25" s="281">
        <f>'9. PF EBITDA Reconciliation'!AQ43</f>
        <v>22.496067160000003</v>
      </c>
      <c r="AW25" s="281">
        <f>'9. PF EBITDA Reconciliation'!AR43</f>
        <v>19.289729808587598</v>
      </c>
      <c r="AX25" s="281">
        <f>'9. PF EBITDA Reconciliation'!AS43</f>
        <v>9.0315942169871697</v>
      </c>
      <c r="AY25" s="281">
        <f>'9. PF EBITDA Reconciliation'!AT43</f>
        <v>12.862000000000002</v>
      </c>
      <c r="AZ25" s="281">
        <f>'9. PF EBITDA Reconciliation'!AU43</f>
        <v>13.718999999999999</v>
      </c>
      <c r="BA25" s="281">
        <f>'9. PF EBITDA Reconciliation'!AV43</f>
        <v>14.635935690000002</v>
      </c>
      <c r="BB25" s="281"/>
      <c r="BC25" s="283"/>
      <c r="BD25" s="282"/>
      <c r="BE25" s="284">
        <v>240.39782257941346</v>
      </c>
      <c r="BF25" s="284">
        <v>276.20141821569825</v>
      </c>
      <c r="BG25" s="284">
        <v>254.80166057131058</v>
      </c>
      <c r="BH25" s="284">
        <v>173.41771453452085</v>
      </c>
      <c r="BI25" s="284">
        <v>173.28342903546815</v>
      </c>
      <c r="BJ25" s="284">
        <f>SUM(AQ25:AT25)</f>
        <v>56.8</v>
      </c>
      <c r="BK25" s="284">
        <f>SUM(AR25:AU25)</f>
        <v>56.459908682346594</v>
      </c>
      <c r="BL25" s="284">
        <f>SUM(AS25:AV25)</f>
        <v>62.055975842346598</v>
      </c>
      <c r="BM25" s="284">
        <f>AW25+AV25+AU25+AT25</f>
        <v>73.14570565093419</v>
      </c>
      <c r="BN25" s="284">
        <f>AX25+AW25+AV25+AU25</f>
        <v>65.277299867921371</v>
      </c>
      <c r="BO25" s="284">
        <f>AY25+AX25+AW25+AV25</f>
        <v>63.679391185574772</v>
      </c>
      <c r="BP25" s="284">
        <f>AZ25+AY25+AX25+AW25</f>
        <v>54.902324025574771</v>
      </c>
      <c r="BQ25" s="284">
        <f>BA25+AZ25+AY25+AX25</f>
        <v>50.248529906987173</v>
      </c>
      <c r="BR25" s="292"/>
    </row>
    <row r="26" spans="1:70" s="101" customFormat="1" ht="20.25" customHeight="1">
      <c r="B26" s="285" t="s">
        <v>382</v>
      </c>
      <c r="C26" s="286">
        <v>0.17</v>
      </c>
      <c r="D26" s="286">
        <v>0.18</v>
      </c>
      <c r="E26" s="286">
        <v>0.16</v>
      </c>
      <c r="F26" s="286">
        <v>0.16</v>
      </c>
      <c r="G26" s="286">
        <v>0.18</v>
      </c>
      <c r="H26" s="286">
        <v>0.17</v>
      </c>
      <c r="I26" s="286">
        <v>0.18</v>
      </c>
      <c r="J26" s="286">
        <v>0.19</v>
      </c>
      <c r="K26" s="286">
        <v>0.18</v>
      </c>
      <c r="L26" s="286">
        <v>0.18</v>
      </c>
      <c r="M26" s="286">
        <v>0.16</v>
      </c>
      <c r="N26" s="287"/>
      <c r="O26" s="288"/>
      <c r="P26" s="287"/>
      <c r="Q26" s="289">
        <v>0.17</v>
      </c>
      <c r="R26" s="289"/>
      <c r="S26" s="289">
        <v>0.18</v>
      </c>
      <c r="T26" s="289"/>
      <c r="U26" s="289">
        <v>0.18</v>
      </c>
      <c r="V26" s="293"/>
      <c r="W26" s="289">
        <v>0.17</v>
      </c>
      <c r="X26" s="289">
        <v>0.18</v>
      </c>
      <c r="Y26" s="289">
        <v>0.16</v>
      </c>
      <c r="Z26" s="289">
        <v>0.15</v>
      </c>
      <c r="AA26" s="290">
        <v>0.18</v>
      </c>
      <c r="AB26" s="290">
        <v>0.16</v>
      </c>
      <c r="AC26" s="290">
        <v>0.18</v>
      </c>
      <c r="AD26" s="290">
        <v>0.18</v>
      </c>
      <c r="AE26" s="290">
        <v>0.19</v>
      </c>
      <c r="AF26" s="290">
        <v>0.17</v>
      </c>
      <c r="AG26" s="290">
        <v>0.16</v>
      </c>
      <c r="AH26" s="290">
        <v>0.13</v>
      </c>
      <c r="AI26" s="290">
        <v>0.12</v>
      </c>
      <c r="AJ26" s="290">
        <v>0.14000000000000001</v>
      </c>
      <c r="AK26" s="290">
        <v>0.16</v>
      </c>
      <c r="AL26" s="290">
        <v>0.12</v>
      </c>
      <c r="AM26" s="290">
        <v>0.15</v>
      </c>
      <c r="AN26" s="290">
        <v>0.17</v>
      </c>
      <c r="AO26" s="290">
        <v>0.13</v>
      </c>
      <c r="AP26" s="290">
        <v>0.13</v>
      </c>
      <c r="AQ26" s="290">
        <f t="shared" ref="AQ26:AU26" si="13">AQ25/AQ13</f>
        <v>5.2971070468033787E-2</v>
      </c>
      <c r="AR26" s="290">
        <f t="shared" si="13"/>
        <v>6.3350557891027948E-2</v>
      </c>
      <c r="AS26" s="290">
        <f t="shared" si="13"/>
        <v>3.1056118623855759E-2</v>
      </c>
      <c r="AT26" s="290">
        <f t="shared" si="13"/>
        <v>6.3307307039104838E-2</v>
      </c>
      <c r="AU26" s="290">
        <f t="shared" si="13"/>
        <v>5.2846670587513571E-2</v>
      </c>
      <c r="AV26" s="290">
        <f t="shared" ref="AV26:BA26" si="14">AV25/AV13</f>
        <v>8.2421894935846243E-2</v>
      </c>
      <c r="AW26" s="290">
        <f t="shared" si="14"/>
        <v>7.6207845324698154E-2</v>
      </c>
      <c r="AX26" s="290">
        <f t="shared" si="14"/>
        <v>3.415882835471698E-2</v>
      </c>
      <c r="AY26" s="290">
        <f t="shared" si="14"/>
        <v>4.9696880711258121E-2</v>
      </c>
      <c r="AZ26" s="290">
        <f t="shared" si="14"/>
        <v>5.5836385836385831E-2</v>
      </c>
      <c r="BA26" s="290">
        <f t="shared" si="14"/>
        <v>5.4374814077459872E-2</v>
      </c>
      <c r="BB26" s="290"/>
      <c r="BC26" s="288"/>
      <c r="BD26" s="287"/>
      <c r="BE26" s="290">
        <v>0.17</v>
      </c>
      <c r="BF26" s="290">
        <v>0.17</v>
      </c>
      <c r="BG26" s="290">
        <v>0.16</v>
      </c>
      <c r="BH26" s="290">
        <f t="shared" ref="BH26:BK26" si="15">BH25/BH13</f>
        <v>0.13418269462590596</v>
      </c>
      <c r="BI26" s="290">
        <f t="shared" si="15"/>
        <v>0.14853714129561818</v>
      </c>
      <c r="BJ26" s="290">
        <f t="shared" si="15"/>
        <v>5.2729298180467885E-2</v>
      </c>
      <c r="BK26" s="290">
        <f t="shared" si="15"/>
        <v>5.2697320032057668E-2</v>
      </c>
      <c r="BL26" s="290">
        <f t="shared" ref="BL26:BQ26" si="16">BL25/BL13</f>
        <v>5.7590521951287658E-2</v>
      </c>
      <c r="BM26" s="290">
        <f t="shared" si="16"/>
        <v>6.8581085745861164E-2</v>
      </c>
      <c r="BN26" s="290">
        <f t="shared" si="16"/>
        <v>6.1347501609800757E-2</v>
      </c>
      <c r="BO26" s="290">
        <f t="shared" si="16"/>
        <v>6.0689406209834838E-2</v>
      </c>
      <c r="BP26" s="290">
        <f t="shared" si="16"/>
        <v>5.3718949291629466E-2</v>
      </c>
      <c r="BQ26" s="290">
        <f t="shared" si="16"/>
        <v>4.8405418392521687E-2</v>
      </c>
      <c r="BR26" s="293"/>
    </row>
    <row r="27" spans="1:70" s="3" customFormat="1" ht="3.75" customHeight="1">
      <c r="B27" s="100"/>
      <c r="C27" s="116"/>
      <c r="D27" s="116"/>
      <c r="E27" s="116"/>
      <c r="F27" s="116"/>
      <c r="G27" s="116"/>
      <c r="H27" s="116"/>
      <c r="I27" s="116"/>
      <c r="J27" s="116"/>
      <c r="K27" s="116"/>
      <c r="L27" s="116"/>
      <c r="M27" s="116"/>
      <c r="N27" s="94"/>
      <c r="O27" s="95"/>
      <c r="P27" s="94"/>
      <c r="Q27" s="116"/>
      <c r="R27" s="89"/>
      <c r="S27" s="116"/>
      <c r="T27" s="89"/>
      <c r="U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95"/>
      <c r="BD27" s="94"/>
      <c r="BE27" s="116"/>
      <c r="BF27" s="116"/>
      <c r="BG27" s="116"/>
      <c r="BH27" s="116"/>
      <c r="BI27" s="116"/>
      <c r="BJ27" s="116"/>
      <c r="BK27" s="116"/>
      <c r="BL27" s="116"/>
      <c r="BM27" s="116"/>
      <c r="BN27" s="116"/>
      <c r="BO27" s="116"/>
      <c r="BP27" s="116"/>
      <c r="BQ27" s="116"/>
    </row>
    <row r="28" spans="1:70" s="101" customFormat="1" ht="6" customHeight="1">
      <c r="B28" s="113"/>
      <c r="C28" s="114"/>
      <c r="D28" s="114"/>
      <c r="E28" s="114"/>
      <c r="F28" s="114"/>
      <c r="G28" s="114"/>
      <c r="H28" s="114"/>
      <c r="I28" s="114"/>
      <c r="J28" s="114"/>
      <c r="K28" s="114"/>
      <c r="L28" s="114"/>
      <c r="M28" s="114"/>
      <c r="N28" s="98"/>
      <c r="O28" s="99"/>
      <c r="P28" s="98"/>
      <c r="Q28" s="114"/>
      <c r="R28" s="115"/>
      <c r="S28" s="114"/>
      <c r="T28" s="115"/>
      <c r="U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98"/>
      <c r="BA28" s="98"/>
      <c r="BB28" s="98"/>
      <c r="BC28" s="99"/>
      <c r="BD28" s="98"/>
      <c r="BE28" s="114"/>
      <c r="BF28" s="114"/>
      <c r="BG28" s="114"/>
      <c r="BH28" s="114"/>
      <c r="BI28" s="114"/>
      <c r="BJ28" s="114"/>
      <c r="BK28" s="114"/>
      <c r="BL28" s="114"/>
      <c r="BM28" s="114"/>
      <c r="BN28" s="114"/>
      <c r="BO28" s="114"/>
      <c r="BP28" s="114"/>
      <c r="BQ28" s="114"/>
    </row>
    <row r="29" spans="1:70" s="3" customFormat="1" ht="3.75" customHeight="1">
      <c r="B29" s="100"/>
      <c r="C29" s="116"/>
      <c r="D29" s="116"/>
      <c r="E29" s="116"/>
      <c r="F29" s="116"/>
      <c r="G29" s="116"/>
      <c r="H29" s="116"/>
      <c r="I29" s="116"/>
      <c r="J29" s="116"/>
      <c r="K29" s="116"/>
      <c r="L29" s="116"/>
      <c r="M29" s="116"/>
      <c r="N29" s="94"/>
      <c r="O29" s="95"/>
      <c r="P29" s="94"/>
      <c r="Q29" s="116"/>
      <c r="R29" s="89"/>
      <c r="S29" s="116"/>
      <c r="T29" s="89"/>
      <c r="U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95"/>
      <c r="BD29" s="94"/>
      <c r="BE29" s="116"/>
      <c r="BF29" s="116"/>
      <c r="BG29" s="116"/>
      <c r="BH29" s="116"/>
      <c r="BI29" s="116"/>
      <c r="BJ29" s="116"/>
      <c r="BK29" s="116"/>
      <c r="BL29" s="116"/>
      <c r="BM29" s="116"/>
      <c r="BN29" s="116"/>
      <c r="BO29" s="116"/>
      <c r="BP29" s="116"/>
      <c r="BQ29" s="116"/>
    </row>
    <row r="30" spans="1:70" s="3" customFormat="1" ht="15.75">
      <c r="A30" s="91"/>
      <c r="B30" s="91"/>
      <c r="C30" s="117"/>
      <c r="D30" s="117"/>
      <c r="E30" s="117"/>
      <c r="F30" s="117"/>
      <c r="G30" s="117"/>
      <c r="H30" s="117" t="s">
        <v>19</v>
      </c>
      <c r="I30" s="117" t="s">
        <v>19</v>
      </c>
      <c r="J30" s="117" t="s">
        <v>19</v>
      </c>
      <c r="K30" s="117" t="s">
        <v>19</v>
      </c>
      <c r="L30" s="117" t="s">
        <v>19</v>
      </c>
      <c r="M30" s="117" t="s">
        <v>19</v>
      </c>
      <c r="N30" s="118"/>
      <c r="O30" s="118"/>
      <c r="P30" s="118"/>
      <c r="Q30" s="118"/>
      <c r="R30" s="80"/>
      <c r="S30" s="118"/>
      <c r="T30" s="80"/>
      <c r="U30" s="118"/>
      <c r="AU30" s="262"/>
    </row>
    <row r="31" spans="1:70" s="3" customFormat="1" ht="15.75"/>
    <row r="32" spans="1:70" s="3" customFormat="1" ht="15.75">
      <c r="B32" s="3" t="s">
        <v>254</v>
      </c>
    </row>
    <row r="33" spans="2:2" s="3" customFormat="1" ht="15.75">
      <c r="B33" s="3" t="s">
        <v>255</v>
      </c>
    </row>
    <row r="34" spans="2:2" s="3" customFormat="1" ht="15.75">
      <c r="B34" s="3" t="s">
        <v>256</v>
      </c>
    </row>
    <row r="35" spans="2:2" s="3" customFormat="1" ht="15.75"/>
    <row r="36" spans="2:2" s="3" customFormat="1" ht="15.75"/>
    <row r="39" spans="2:2"/>
    <row r="40" spans="2:2"/>
    <row r="41" spans="2:2"/>
    <row r="42" spans="2:2"/>
    <row r="43" spans="2:2"/>
  </sheetData>
  <mergeCells count="2">
    <mergeCell ref="C5:M5"/>
    <mergeCell ref="Q5:U5"/>
  </mergeCells>
  <hyperlinks>
    <hyperlink ref="BN3" location="Contents!A1" display="Back" xr:uid="{00000000-0004-0000-0700-000000000000}"/>
  </hyperlinks>
  <pageMargins left="0.25" right="0.25" top="0.75" bottom="0.75" header="0.3" footer="0.3"/>
  <pageSetup scale="46"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A1:M19"/>
  <sheetViews>
    <sheetView showGridLines="0" zoomScaleNormal="100" workbookViewId="0">
      <selection activeCell="J6" sqref="J6:J17"/>
    </sheetView>
  </sheetViews>
  <sheetFormatPr defaultColWidth="0" defaultRowHeight="0" customHeight="1" zeroHeight="1"/>
  <cols>
    <col min="1" max="1" width="8.42578125" style="2" customWidth="1"/>
    <col min="2" max="2" width="11.42578125" style="2" customWidth="1"/>
    <col min="3" max="3" width="47.7109375" style="2" customWidth="1"/>
    <col min="4" max="9" width="12.140625" style="2" customWidth="1"/>
    <col min="10" max="10" width="12.5703125" style="2" customWidth="1"/>
    <col min="11" max="11" width="8.42578125" style="2" customWidth="1"/>
    <col min="12" max="12" width="8.42578125" style="2" hidden="1" customWidth="1"/>
    <col min="13" max="13" width="14.42578125" style="2" hidden="1" customWidth="1"/>
    <col min="14" max="16384" width="8.42578125" style="2" hidden="1"/>
  </cols>
  <sheetData>
    <row r="1" spans="1:13" ht="12.75">
      <c r="A1" s="1"/>
    </row>
    <row r="2" spans="1:13" ht="12.75"/>
    <row r="3" spans="1:13" ht="18">
      <c r="B3" s="35" t="s">
        <v>11</v>
      </c>
      <c r="C3" s="36"/>
      <c r="D3" s="36"/>
      <c r="E3" s="36"/>
      <c r="F3" s="36"/>
      <c r="G3" s="36"/>
      <c r="H3" s="36"/>
      <c r="I3" s="36"/>
      <c r="J3" s="36"/>
      <c r="K3" s="21" t="s">
        <v>14</v>
      </c>
    </row>
    <row r="4" spans="1:13" ht="18">
      <c r="B4" s="37"/>
      <c r="C4" s="37"/>
      <c r="D4" s="38" t="s">
        <v>257</v>
      </c>
      <c r="E4" s="39">
        <v>2018</v>
      </c>
      <c r="F4" s="39">
        <v>2019</v>
      </c>
      <c r="G4" s="39">
        <v>2020</v>
      </c>
      <c r="H4" s="39">
        <v>2021</v>
      </c>
      <c r="I4" s="39">
        <v>2022</v>
      </c>
      <c r="J4" s="39">
        <v>2023</v>
      </c>
    </row>
    <row r="5" spans="1:13" ht="17.25">
      <c r="A5" s="119"/>
      <c r="B5" s="125" t="s">
        <v>258</v>
      </c>
      <c r="C5" s="119"/>
      <c r="D5" s="119"/>
      <c r="E5" s="119"/>
      <c r="F5" s="119"/>
      <c r="G5" s="119"/>
      <c r="H5" s="119"/>
      <c r="I5" s="119"/>
      <c r="J5" s="119"/>
    </row>
    <row r="6" spans="1:13" ht="17.25">
      <c r="A6" s="119"/>
      <c r="B6" s="119"/>
      <c r="C6" s="126" t="s">
        <v>259</v>
      </c>
      <c r="D6" s="127">
        <v>0.32</v>
      </c>
      <c r="E6" s="127">
        <v>0.36</v>
      </c>
      <c r="F6" s="127">
        <v>0.35</v>
      </c>
      <c r="G6" s="127">
        <v>0.34</v>
      </c>
      <c r="H6" s="127">
        <v>0.34</v>
      </c>
      <c r="I6" s="127">
        <v>0.34</v>
      </c>
      <c r="J6" s="266">
        <v>0.34</v>
      </c>
      <c r="L6" s="41"/>
      <c r="M6" s="41"/>
    </row>
    <row r="7" spans="1:13" ht="17.25">
      <c r="A7" s="119"/>
      <c r="B7" s="119"/>
      <c r="C7" s="126" t="s">
        <v>260</v>
      </c>
      <c r="D7" s="127">
        <v>0.56999999999999995</v>
      </c>
      <c r="E7" s="127">
        <v>0.61</v>
      </c>
      <c r="F7" s="127">
        <v>0.6</v>
      </c>
      <c r="G7" s="127">
        <v>0.6</v>
      </c>
      <c r="H7" s="127">
        <v>0.6100000000000001</v>
      </c>
      <c r="I7" s="127">
        <v>0.6100000000000001</v>
      </c>
      <c r="J7" s="266">
        <v>0.6100000000000001</v>
      </c>
      <c r="L7" s="41"/>
      <c r="M7" s="41"/>
    </row>
    <row r="8" spans="1:13" ht="17.25">
      <c r="A8" s="119"/>
      <c r="B8" s="119"/>
      <c r="C8" s="126" t="s">
        <v>261</v>
      </c>
      <c r="D8" s="127">
        <v>0.7</v>
      </c>
      <c r="E8" s="127">
        <v>0.73</v>
      </c>
      <c r="F8" s="127">
        <v>0.72</v>
      </c>
      <c r="G8" s="127">
        <v>0.72</v>
      </c>
      <c r="H8" s="127">
        <v>0.7400000000000001</v>
      </c>
      <c r="I8" s="127">
        <v>0.73000000000000009</v>
      </c>
      <c r="J8" s="266">
        <v>0.73000000000000009</v>
      </c>
      <c r="L8" s="41"/>
      <c r="M8" s="41"/>
    </row>
    <row r="9" spans="1:13" ht="17.25">
      <c r="A9" s="119"/>
      <c r="B9" s="119"/>
      <c r="C9" s="126"/>
      <c r="D9" s="126"/>
      <c r="E9" s="127"/>
      <c r="F9" s="127"/>
      <c r="G9" s="127"/>
      <c r="H9" s="127"/>
      <c r="I9" s="127"/>
      <c r="J9" s="266"/>
      <c r="L9" s="41"/>
      <c r="M9" s="41"/>
    </row>
    <row r="10" spans="1:13" ht="17.25">
      <c r="A10" s="119"/>
      <c r="B10" s="125" t="s">
        <v>262</v>
      </c>
      <c r="C10" s="119"/>
      <c r="D10" s="119"/>
      <c r="E10" s="119"/>
      <c r="F10" s="119"/>
      <c r="G10" s="119"/>
      <c r="H10" s="119"/>
      <c r="I10" s="119"/>
      <c r="J10" s="267"/>
    </row>
    <row r="11" spans="1:13" ht="17.25">
      <c r="A11" s="119"/>
      <c r="B11" s="119"/>
      <c r="C11" s="126" t="s">
        <v>263</v>
      </c>
      <c r="D11" s="127">
        <v>0.89</v>
      </c>
      <c r="E11" s="127">
        <v>0.85</v>
      </c>
      <c r="F11" s="127">
        <f>1286.678/1562.33</f>
        <v>0.82356352371137986</v>
      </c>
      <c r="G11" s="127">
        <v>0.82</v>
      </c>
      <c r="H11" s="127">
        <v>0.80745730676058913</v>
      </c>
      <c r="I11" s="127">
        <v>0.81598913927002326</v>
      </c>
      <c r="J11" s="266">
        <v>0.81598913927002326</v>
      </c>
      <c r="L11" s="41"/>
      <c r="M11" s="41"/>
    </row>
    <row r="12" spans="1:13" ht="17.25">
      <c r="A12" s="119"/>
      <c r="B12" s="119"/>
      <c r="C12" s="126" t="s">
        <v>264</v>
      </c>
      <c r="D12" s="127">
        <v>0.11</v>
      </c>
      <c r="E12" s="127">
        <v>0.15</v>
      </c>
      <c r="F12" s="127">
        <v>0.18</v>
      </c>
      <c r="G12" s="127">
        <v>0.18</v>
      </c>
      <c r="H12" s="127">
        <v>0.19254269323941103</v>
      </c>
      <c r="I12" s="127">
        <v>0.18401086072997674</v>
      </c>
      <c r="J12" s="266">
        <v>0.18401086072997674</v>
      </c>
      <c r="L12" s="41"/>
      <c r="M12" s="41"/>
    </row>
    <row r="13" spans="1:13" ht="17.25">
      <c r="A13" s="119"/>
      <c r="B13" s="119"/>
      <c r="C13" s="126"/>
      <c r="D13" s="126"/>
      <c r="E13" s="127"/>
      <c r="F13" s="127"/>
      <c r="G13" s="127"/>
      <c r="H13" s="127"/>
      <c r="I13" s="127"/>
      <c r="J13" s="266"/>
      <c r="L13" s="41"/>
      <c r="M13" s="41"/>
    </row>
    <row r="14" spans="1:13" ht="17.25">
      <c r="A14" s="119"/>
      <c r="B14" s="125" t="s">
        <v>265</v>
      </c>
      <c r="C14" s="119"/>
      <c r="D14" s="119"/>
      <c r="E14" s="119"/>
      <c r="F14" s="119"/>
      <c r="G14" s="119"/>
      <c r="H14" s="119"/>
      <c r="I14" s="119"/>
      <c r="J14" s="267"/>
      <c r="L14" s="41"/>
      <c r="M14" s="41"/>
    </row>
    <row r="15" spans="1:13" ht="17.25">
      <c r="A15" s="119"/>
      <c r="B15" s="119"/>
      <c r="C15" s="119"/>
      <c r="D15" s="125"/>
      <c r="E15" s="125"/>
      <c r="F15" s="125"/>
      <c r="G15" s="125"/>
      <c r="H15" s="125"/>
      <c r="I15" s="125"/>
      <c r="J15" s="268"/>
      <c r="L15" s="41"/>
      <c r="M15" s="41"/>
    </row>
    <row r="16" spans="1:13" ht="17.25">
      <c r="A16" s="119"/>
      <c r="B16" s="119"/>
      <c r="C16" s="126" t="s">
        <v>266</v>
      </c>
      <c r="D16" s="119">
        <v>6</v>
      </c>
      <c r="E16" s="119">
        <v>10</v>
      </c>
      <c r="F16" s="119">
        <v>8</v>
      </c>
      <c r="G16" s="119">
        <v>6</v>
      </c>
      <c r="H16" s="119">
        <v>6</v>
      </c>
      <c r="I16" s="119">
        <v>6</v>
      </c>
      <c r="J16" s="267">
        <v>6</v>
      </c>
      <c r="L16" s="41"/>
      <c r="M16" s="41"/>
    </row>
    <row r="17" spans="1:13" ht="17.25">
      <c r="A17" s="119"/>
      <c r="B17" s="119"/>
      <c r="C17" s="126" t="s">
        <v>267</v>
      </c>
      <c r="D17" s="119">
        <v>197</v>
      </c>
      <c r="E17" s="119">
        <v>259</v>
      </c>
      <c r="F17" s="119">
        <v>258</v>
      </c>
      <c r="G17" s="119">
        <v>224</v>
      </c>
      <c r="H17" s="119">
        <v>204</v>
      </c>
      <c r="I17" s="119">
        <v>187</v>
      </c>
      <c r="J17" s="267">
        <v>187</v>
      </c>
      <c r="L17" s="41"/>
      <c r="M17" s="41"/>
    </row>
    <row r="18" spans="1:13" ht="18">
      <c r="B18" s="37"/>
      <c r="C18" s="40"/>
      <c r="D18" s="40"/>
      <c r="E18" s="37"/>
      <c r="F18" s="37"/>
      <c r="G18" s="37"/>
      <c r="H18" s="37"/>
      <c r="I18" s="37"/>
      <c r="J18" s="37"/>
      <c r="L18" s="41"/>
      <c r="M18" s="41"/>
    </row>
    <row r="19" spans="1:13" ht="12.75"/>
  </sheetData>
  <hyperlinks>
    <hyperlink ref="K3" location="Contents!A1" display="Back" xr:uid="{00000000-0004-0000-0800-000000000000}"/>
  </hyperlinks>
  <pageMargins left="0.25" right="0.25" top="0.75" bottom="0.75" header="0.3" footer="0.3"/>
  <pageSetup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 Disclaimer'!Print_Area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2024-12-11T17:45:38Z</dcterms:modified>
</cp:coreProperties>
</file>