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codeName="ThisWorkbook" defaultThemeVersion="124226"/>
  <bookViews>
    <workbookView xWindow="0" yWindow="-120" windowWidth="23220" windowHeight="11280" tabRatio="937"/>
  </bookViews>
  <sheets>
    <sheet name="Contents" sheetId="4" r:id="rId1"/>
    <sheet name="1. Disclaimer" sheetId="13" r:id="rId2"/>
    <sheet name="2. Balance Sheet" sheetId="20" r:id="rId3"/>
    <sheet name="3. Income Statement" sheetId="21" r:id="rId4"/>
    <sheet name="4. Cash Flows" sheetId="22" r:id="rId5"/>
    <sheet name="5. BasisProForma" sheetId="7" r:id="rId6"/>
    <sheet name="6. PF Income Statement" sheetId="5" r:id="rId7"/>
    <sheet name="7. Customer Scorecard" sheetId="14" r:id="rId8"/>
    <sheet name="8. Revenue per FTE" sheetId="15" r:id="rId9"/>
    <sheet name="9. PF EBITDA Reconciliation" sheetId="18" r:id="rId10"/>
    <sheet name="10. EquitySecurities" sheetId="9" r:id="rId11"/>
    <sheet name="11. OutstandingDebtTax" sheetId="10" r:id="rId12"/>
  </sheets>
  <definedNames>
    <definedName name="AprVariance">#REF!</definedName>
    <definedName name="AugVariance">#REF!</definedName>
    <definedName name="EV__EVCOM_OPTIONS__">8</definedName>
    <definedName name="EV__EXPOPTIONS__">0</definedName>
    <definedName name="EV__LASTREFTIME__">43312.5855092593</definedName>
    <definedName name="EV__MAXEXPCOLS__">100</definedName>
    <definedName name="EV__MAXEXPROWS__">1000</definedName>
    <definedName name="EV__MEMORYCVW__">0</definedName>
    <definedName name="EV__WBEVMODE__">0</definedName>
    <definedName name="EV__WBREFOPTIONS__">134217733</definedName>
    <definedName name="EV__WBVERSION__">0</definedName>
    <definedName name="FebVariance">#REF!</definedName>
    <definedName name="JanVariance">#REF!</definedName>
    <definedName name="JulyVariance">#REF!</definedName>
    <definedName name="JuneVariance">#REF!</definedName>
    <definedName name="MarVariance">#REF!</definedName>
    <definedName name="MayVariance">#REF!</definedName>
    <definedName name="MEWarning">1</definedName>
    <definedName name="_xlnm.Print_Area" localSheetId="1">'1. Disclaimer'!$A$2:$A$7</definedName>
    <definedName name="_xlnm.Print_Area" localSheetId="10">'10. EquitySecurities'!$B$1:$C$26</definedName>
    <definedName name="_xlnm.Print_Area" localSheetId="11">'11. OutstandingDebtTax'!$B$3:$B$20</definedName>
    <definedName name="_xlnm.Print_Area" localSheetId="2">'2. Balance Sheet'!$A$1:$BE$59</definedName>
    <definedName name="_xlnm.Print_Area" localSheetId="3">'3. Income Statement'!$A$1:$CF$28</definedName>
    <definedName name="_xlnm.Print_Area" localSheetId="4">'4. Cash Flows'!$A$1:$AW$80</definedName>
    <definedName name="_xlnm.Print_Area" localSheetId="5">'5. BasisProForma'!$A$1:$C$7</definedName>
    <definedName name="_xlnm.Print_Area" localSheetId="6">'6. PF Income Statement'!$A$1:$AV$40</definedName>
    <definedName name="_xlnm.Print_Area" localSheetId="7">'7. Customer Scorecard'!$B$1:$G$17</definedName>
    <definedName name="_xlnm.Print_Area" localSheetId="8">'8. Revenue per FTE'!$A$1:$H$10</definedName>
    <definedName name="_xlnm.Print_Area" localSheetId="9">'9. PF EBITDA Reconciliation'!$A$1:$AR$49</definedName>
    <definedName name="_xlnm.Print_Area" localSheetId="0">Contents!$A$1:$D$24</definedName>
    <definedName name="_xlnm.Print_Titles" localSheetId="2">'2. Balance Sheet'!$A:$A,'2. Balance Sheet'!$1:$7</definedName>
    <definedName name="_xlnm.Print_Titles" localSheetId="3">'3. Income Statement'!$A:$A,'3. Income Statement'!$1:$7</definedName>
    <definedName name="_xlnm.Print_Titles" localSheetId="4">'4. Cash Flows'!$A:$A,'4. Cash Flows'!$1:$8</definedName>
  </definedNames>
  <calcPr calcId="145621"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B50" i="22" l="1"/>
  <c r="BB46" i="22"/>
  <c r="BB64" i="22" l="1"/>
  <c r="BB41" i="22" l="1"/>
  <c r="BB31" i="22"/>
  <c r="BB66" i="22" s="1"/>
  <c r="BB69" i="22" s="1"/>
  <c r="AZ64" i="22" l="1"/>
  <c r="AZ46" i="22"/>
  <c r="AZ41" i="22"/>
  <c r="AZ31" i="22"/>
  <c r="AZ66" i="22" l="1"/>
  <c r="AZ69" i="22" s="1"/>
  <c r="AX64" i="22"/>
  <c r="AX41" i="22"/>
  <c r="AX31" i="22"/>
  <c r="AX66" i="22" l="1"/>
  <c r="AX69" i="22" s="1"/>
  <c r="G7" i="15"/>
  <c r="F11" i="14" l="1"/>
  <c r="AP28" i="21" l="1"/>
  <c r="AS28" i="21"/>
  <c r="AV28" i="21"/>
  <c r="AY28" i="21"/>
  <c r="BB28" i="21"/>
  <c r="BE28" i="21"/>
  <c r="BH28" i="21"/>
  <c r="BK28" i="21"/>
  <c r="BN28" i="21"/>
  <c r="BQ28" i="21"/>
  <c r="BT28" i="21"/>
  <c r="BW28" i="21"/>
  <c r="BY28" i="21"/>
  <c r="CA28" i="21"/>
  <c r="CC28" i="21"/>
  <c r="AV64" i="22" l="1"/>
  <c r="AV41" i="22"/>
  <c r="AV31" i="22"/>
  <c r="AV66" i="22" l="1"/>
  <c r="AV69" i="22" s="1"/>
  <c r="AP64" i="22"/>
  <c r="AN64" i="22"/>
  <c r="AL64" i="22"/>
  <c r="AJ64" i="22"/>
  <c r="AH64" i="22"/>
  <c r="AF64" i="22"/>
  <c r="AD64" i="22"/>
  <c r="AB64" i="22"/>
  <c r="Z64" i="22"/>
  <c r="X64" i="22"/>
  <c r="V64" i="22"/>
  <c r="S64" i="22"/>
  <c r="Q64" i="22"/>
  <c r="O64" i="22"/>
  <c r="G64" i="22"/>
  <c r="E64" i="22"/>
  <c r="C64" i="22"/>
  <c r="M60" i="22"/>
  <c r="AP41" i="22"/>
  <c r="AN41" i="22"/>
  <c r="AL41" i="22"/>
  <c r="AJ41" i="22"/>
  <c r="AH41" i="22"/>
  <c r="AF41" i="22"/>
  <c r="AD41" i="22"/>
  <c r="AB41" i="22"/>
  <c r="Z41" i="22"/>
  <c r="X41" i="22"/>
  <c r="V41" i="22"/>
  <c r="S41" i="22"/>
  <c r="Q41" i="22"/>
  <c r="O41" i="22"/>
  <c r="G41" i="22"/>
  <c r="E41" i="22"/>
  <c r="C41" i="22"/>
  <c r="AP31" i="22"/>
  <c r="AN31" i="22"/>
  <c r="AL31" i="22"/>
  <c r="AJ31" i="22"/>
  <c r="AH31" i="22"/>
  <c r="AF31" i="22"/>
  <c r="AD31" i="22"/>
  <c r="AB31" i="22"/>
  <c r="Z31" i="22"/>
  <c r="X31" i="22"/>
  <c r="V31" i="22"/>
  <c r="S31" i="22"/>
  <c r="Q31" i="22"/>
  <c r="O31" i="22"/>
  <c r="G31" i="22"/>
  <c r="E31" i="22"/>
  <c r="C31" i="22"/>
  <c r="AP15" i="21"/>
  <c r="AP21" i="21" s="1"/>
  <c r="AP23" i="21" s="1"/>
  <c r="AP26" i="21" s="1"/>
  <c r="AM15" i="21"/>
  <c r="AM21" i="21" s="1"/>
  <c r="AM23" i="21" s="1"/>
  <c r="AM26" i="21" s="1"/>
  <c r="Z57" i="20"/>
  <c r="X57" i="20"/>
  <c r="Z53" i="20"/>
  <c r="X53" i="20"/>
  <c r="Z50" i="20"/>
  <c r="X50" i="20"/>
  <c r="Z37" i="20"/>
  <c r="Z45" i="20" s="1"/>
  <c r="X37" i="20"/>
  <c r="X45" i="20" s="1"/>
  <c r="Z21" i="20"/>
  <c r="X21" i="20"/>
  <c r="Z15" i="20"/>
  <c r="X15" i="20"/>
  <c r="Z66" i="22" l="1"/>
  <c r="Z69" i="22" s="1"/>
  <c r="AP66" i="22"/>
  <c r="AP69" i="22" s="1"/>
  <c r="AH66" i="22"/>
  <c r="AH69" i="22" s="1"/>
  <c r="X22" i="20"/>
  <c r="Z22" i="20"/>
  <c r="AB66" i="22"/>
  <c r="AB69" i="22" s="1"/>
  <c r="X58" i="20"/>
  <c r="X59" i="20" s="1"/>
  <c r="V66" i="22"/>
  <c r="V69" i="22" s="1"/>
  <c r="AD66" i="22"/>
  <c r="AD69" i="22" s="1"/>
  <c r="AL66" i="22"/>
  <c r="AL69" i="22" s="1"/>
  <c r="AJ66" i="22"/>
  <c r="AJ69" i="22" s="1"/>
  <c r="Z58" i="20"/>
  <c r="Z59" i="20" s="1"/>
  <c r="X66" i="22"/>
  <c r="X69" i="22" s="1"/>
  <c r="AF66" i="22"/>
  <c r="AF69" i="22" s="1"/>
  <c r="AN66" i="22"/>
  <c r="AN69" i="22" s="1"/>
  <c r="F7" i="15"/>
  <c r="AH17" i="5" l="1"/>
  <c r="S41" i="18" l="1"/>
  <c r="Q41" i="18"/>
  <c r="N41" i="18"/>
  <c r="L41" i="18"/>
  <c r="S40" i="18"/>
  <c r="Q40" i="18"/>
  <c r="N40" i="18"/>
  <c r="L40" i="18"/>
  <c r="S39" i="18"/>
  <c r="Q39" i="18"/>
  <c r="N39" i="18"/>
  <c r="L39" i="18"/>
  <c r="S38" i="18"/>
  <c r="Q38" i="18"/>
  <c r="N38" i="18"/>
  <c r="L38" i="18"/>
  <c r="S37" i="18"/>
  <c r="Q37" i="18"/>
  <c r="N37" i="18"/>
  <c r="L37" i="18"/>
  <c r="S35" i="18"/>
  <c r="Q35" i="18"/>
  <c r="N35" i="18"/>
  <c r="L35" i="18"/>
  <c r="S34" i="18"/>
  <c r="Q34" i="18"/>
  <c r="N34" i="18"/>
  <c r="L34" i="18"/>
  <c r="S33" i="18"/>
  <c r="Q33" i="18"/>
  <c r="N33" i="18"/>
  <c r="L33" i="18"/>
  <c r="S32" i="18"/>
  <c r="Q32" i="18"/>
  <c r="N32" i="18"/>
  <c r="L32" i="18"/>
  <c r="S31" i="18"/>
  <c r="Q31" i="18"/>
  <c r="N31" i="18"/>
  <c r="L31" i="18"/>
  <c r="S30" i="18"/>
  <c r="Q30" i="18"/>
  <c r="N30" i="18"/>
  <c r="L30" i="18"/>
  <c r="S29" i="18"/>
  <c r="Q29" i="18"/>
  <c r="N29" i="18"/>
  <c r="L29" i="18"/>
  <c r="S28" i="18"/>
  <c r="Q28" i="18"/>
  <c r="N28" i="18"/>
  <c r="L28" i="18"/>
  <c r="S27" i="18"/>
  <c r="Q27" i="18"/>
  <c r="N27" i="18"/>
  <c r="L27" i="18"/>
  <c r="I26" i="18"/>
  <c r="I36" i="18" s="1"/>
  <c r="I42" i="18" s="1"/>
  <c r="H26" i="18"/>
  <c r="H36" i="18" s="1"/>
  <c r="H42" i="18" s="1"/>
  <c r="G26" i="18"/>
  <c r="F26" i="18"/>
  <c r="E26" i="18"/>
  <c r="E36" i="18" s="1"/>
  <c r="E42" i="18" s="1"/>
  <c r="D26" i="18"/>
  <c r="C26" i="18"/>
  <c r="C36" i="18" s="1"/>
  <c r="S25" i="18"/>
  <c r="Q25" i="18"/>
  <c r="N25" i="18"/>
  <c r="L25" i="18"/>
  <c r="S24" i="18"/>
  <c r="Q24" i="18"/>
  <c r="N24" i="18"/>
  <c r="L24" i="18"/>
  <c r="S23" i="18"/>
  <c r="Q23" i="18"/>
  <c r="N23" i="18"/>
  <c r="L23" i="18"/>
  <c r="S21" i="18"/>
  <c r="Q21" i="18"/>
  <c r="N21" i="18"/>
  <c r="L21" i="18"/>
  <c r="I13" i="18"/>
  <c r="H13" i="18"/>
  <c r="G13" i="18"/>
  <c r="F13" i="18"/>
  <c r="E13" i="18"/>
  <c r="D13" i="18"/>
  <c r="C13" i="18"/>
  <c r="S12" i="18"/>
  <c r="Q12" i="18"/>
  <c r="N12" i="18"/>
  <c r="L12" i="18"/>
  <c r="S10" i="18"/>
  <c r="Q10" i="18"/>
  <c r="N10" i="18"/>
  <c r="L10" i="18"/>
  <c r="S8" i="18"/>
  <c r="Q8" i="18"/>
  <c r="N8" i="18"/>
  <c r="L8" i="18"/>
  <c r="L13" i="18" l="1"/>
  <c r="N13" i="18"/>
  <c r="S13" i="18"/>
  <c r="Q26" i="18"/>
  <c r="N26" i="18"/>
  <c r="Q13" i="18"/>
  <c r="G36" i="18"/>
  <c r="G42" i="18" s="1"/>
  <c r="N42" i="18" s="1"/>
  <c r="S26" i="18"/>
  <c r="C42" i="18"/>
  <c r="D36" i="18"/>
  <c r="D42" i="18" s="1"/>
  <c r="L26" i="18"/>
  <c r="F36" i="18"/>
  <c r="N36" i="18" l="1"/>
  <c r="L36" i="18"/>
  <c r="F42" i="18"/>
  <c r="S42" i="18" s="1"/>
  <c r="S46" i="18" s="1"/>
  <c r="S36" i="18"/>
  <c r="L42" i="18"/>
  <c r="Q36" i="18"/>
  <c r="Q42" i="18" l="1"/>
  <c r="Q46" i="18" s="1"/>
</calcChain>
</file>

<file path=xl/sharedStrings.xml><?xml version="1.0" encoding="utf-8"?>
<sst xmlns="http://schemas.openxmlformats.org/spreadsheetml/2006/main" count="866" uniqueCount="359">
  <si>
    <t>Consolidated Balance Sheet (Unaudited)</t>
  </si>
  <si>
    <t>(In thousands, except per share data) (in US $)</t>
  </si>
  <si>
    <t>BALANCE SHEET</t>
  </si>
  <si>
    <t>Assets</t>
  </si>
  <si>
    <t>Current assets</t>
  </si>
  <si>
    <t>Cash and cash equivalents</t>
  </si>
  <si>
    <t>$</t>
  </si>
  <si>
    <t>—</t>
  </si>
  <si>
    <t>Accounts receivable, net</t>
  </si>
  <si>
    <t>Prepaid expenses and other current assets</t>
  </si>
  <si>
    <t>Total current assets</t>
  </si>
  <si>
    <t>Goodwill</t>
  </si>
  <si>
    <t>Total assets</t>
  </si>
  <si>
    <t>Current liabilities</t>
  </si>
  <si>
    <t>INCOME STATEMENT</t>
  </si>
  <si>
    <t>Consolidated Statement of Cash Flows (Unaudited)</t>
  </si>
  <si>
    <t>(In thousands) (in US $)</t>
  </si>
  <si>
    <t>STATEMENT OF CASH FLOW</t>
  </si>
  <si>
    <t>Depreciation and amortization</t>
  </si>
  <si>
    <t>(In thousands, except per share data and share count) (in US $)</t>
  </si>
  <si>
    <t>Consolidated Statements of Income (Unaudited)</t>
  </si>
  <si>
    <t>As of Sep 30, 2017</t>
  </si>
  <si>
    <t>Sep 30, 2017</t>
  </si>
  <si>
    <t>Nine  months  ended September 30, 2017</t>
  </si>
  <si>
    <t>Year ended December 31, 2017</t>
  </si>
  <si>
    <t>FY 2017</t>
  </si>
  <si>
    <t>As of March 31, 2018</t>
  </si>
  <si>
    <t>Mar 31, 2018</t>
  </si>
  <si>
    <t>Three  months  ended March 31, 2018</t>
  </si>
  <si>
    <t>As of June 30, 2018</t>
  </si>
  <si>
    <t>Jun 30, 2018</t>
  </si>
  <si>
    <t>Six  months  ended June 30, 2018</t>
  </si>
  <si>
    <t>As of Sep 30, 2018</t>
  </si>
  <si>
    <t>Sep 30, 2018</t>
  </si>
  <si>
    <t>Nine  months  ended September 30, 2018</t>
  </si>
  <si>
    <t>Additional paid-in capital</t>
  </si>
  <si>
    <t>Year ended December 31, 2018</t>
  </si>
  <si>
    <t>FY 2018</t>
  </si>
  <si>
    <t>Restricted cash</t>
  </si>
  <si>
    <t>Inventories, net</t>
  </si>
  <si>
    <t>Property, plant and equipment, net</t>
  </si>
  <si>
    <t>Deferred income tax assets</t>
  </si>
  <si>
    <t>Other noncurrent assets</t>
  </si>
  <si>
    <t>Liabilities and Stockholders' Equity (Deficit)</t>
  </si>
  <si>
    <t>Related party payables</t>
  </si>
  <si>
    <t>Income tax payable</t>
  </si>
  <si>
    <t>Accrued compensation and benefits</t>
  </si>
  <si>
    <t>Customer deposits</t>
  </si>
  <si>
    <t>Deferred revenue</t>
  </si>
  <si>
    <t>Deferred income tax liabilities</t>
  </si>
  <si>
    <t>Other long-term liabilities</t>
  </si>
  <si>
    <t>Common Stock</t>
  </si>
  <si>
    <t>Preferred Stock</t>
  </si>
  <si>
    <t xml:space="preserve">     Total liabilities</t>
  </si>
  <si>
    <t>Shareholders' equity (deficit)</t>
  </si>
  <si>
    <t>Accumulated deficit</t>
  </si>
  <si>
    <t>Accumulated other comprehensive loss:</t>
  </si>
  <si>
    <t>Foreign currency translation adjustment</t>
  </si>
  <si>
    <t>Unrealized pension actuarial losses, net of tax</t>
  </si>
  <si>
    <t>Equity-based compensation</t>
  </si>
  <si>
    <t>Total stockholders' equity (deficit)</t>
  </si>
  <si>
    <t xml:space="preserve">      Total liabilities and equity </t>
  </si>
  <si>
    <t>Treasury stock</t>
  </si>
  <si>
    <t>Accrued interest</t>
  </si>
  <si>
    <t>Exela Technologies, Inc. and Subsidiaries</t>
  </si>
  <si>
    <t>Revenue</t>
  </si>
  <si>
    <t>Cost of revenue (exclusive of depreciation and amortization)</t>
  </si>
  <si>
    <t>Impairment of goodwill and other intangible assets</t>
  </si>
  <si>
    <t>Related party expense</t>
  </si>
  <si>
    <t>Operation (loss) income</t>
  </si>
  <si>
    <t>Dec 31, 2017</t>
  </si>
  <si>
    <t>Other expense (income), net:</t>
  </si>
  <si>
    <t>Net loss before income taxes</t>
  </si>
  <si>
    <t>Net loss attributable to common stockholders</t>
  </si>
  <si>
    <t>Loss per share:</t>
  </si>
  <si>
    <t>Dec 31, 2018</t>
  </si>
  <si>
    <t>Net loss</t>
  </si>
  <si>
    <t>Cash flows from operating activities</t>
  </si>
  <si>
    <t xml:space="preserve">  Interest expense, net</t>
  </si>
  <si>
    <t xml:space="preserve">  Cumulative dividends for Series A Preferred Stock</t>
  </si>
  <si>
    <t xml:space="preserve">  Dividend equivalent on Series A Preferred Stock related to beneficial conversion feature</t>
  </si>
  <si>
    <t xml:space="preserve">  Basic and diluted</t>
  </si>
  <si>
    <t>Adjustments to reconcile net loss</t>
  </si>
  <si>
    <t xml:space="preserve">  Depreciation and amortization</t>
  </si>
  <si>
    <t xml:space="preserve">  Fair value adjustment for interest rate swap</t>
  </si>
  <si>
    <t xml:space="preserve">    Accounts receivable</t>
  </si>
  <si>
    <t xml:space="preserve">    Prepaid expenses and other assets</t>
  </si>
  <si>
    <t xml:space="preserve">    Accounts payable and accrued liabilities</t>
  </si>
  <si>
    <t xml:space="preserve">    Related party payables</t>
  </si>
  <si>
    <t>Cash flows from investing activities</t>
  </si>
  <si>
    <t xml:space="preserve">      Net cash provided (used) by operating activities</t>
  </si>
  <si>
    <t>Cash flows from financing activities</t>
  </si>
  <si>
    <t xml:space="preserve">  Change in bank overdraft</t>
  </si>
  <si>
    <t xml:space="preserve">  Contribution from shareholders</t>
  </si>
  <si>
    <t xml:space="preserve">  Effect of exchange rates on cash</t>
  </si>
  <si>
    <t xml:space="preserve">      Net increase (decrease) in cash and cash equivalents</t>
  </si>
  <si>
    <t xml:space="preserve">  Cash, restricted cash, and cash equivalents</t>
  </si>
  <si>
    <t xml:space="preserve">  Beginning of period</t>
  </si>
  <si>
    <t xml:space="preserve">  End of period</t>
  </si>
  <si>
    <t>Supplemental cash flow data:</t>
  </si>
  <si>
    <t>Income tax payments, net of refunds received</t>
  </si>
  <si>
    <t>Interest paid</t>
  </si>
  <si>
    <t>Accrued capital expenditures</t>
  </si>
  <si>
    <t>Noncash investing and financing activities:</t>
  </si>
  <si>
    <t xml:space="preserve">  Fees paid in stock</t>
  </si>
  <si>
    <t xml:space="preserve">  HGM contract termination fee paid in stock</t>
  </si>
  <si>
    <t xml:space="preserve">  Original issue discount and debt issuance cost amortization</t>
  </si>
  <si>
    <t xml:space="preserve">  Loss on sale of property, plant, and equipment</t>
  </si>
  <si>
    <t xml:space="preserve">  Proceeds from issuance of common and preferred stock</t>
  </si>
  <si>
    <t xml:space="preserve">  Cash received from Quinpario</t>
  </si>
  <si>
    <t>Issuance of common stock as consideration for Novitex</t>
  </si>
  <si>
    <t>Dividend equivalent on Series A Preferred Stock</t>
  </si>
  <si>
    <t>Liability assumed of Quinpario</t>
  </si>
  <si>
    <t xml:space="preserve">  Change in operating assets and liabilities, net effect from acquisitions:</t>
  </si>
  <si>
    <t xml:space="preserve">  Retirement of previous credit facilities</t>
  </si>
  <si>
    <t xml:space="preserve">  Impairment of goodwill and other intangible assets</t>
  </si>
  <si>
    <t xml:space="preserve">  Repurchases of common stock</t>
  </si>
  <si>
    <t>Total accumulated other comprehensive loss</t>
  </si>
  <si>
    <t>  </t>
  </si>
  <si>
    <t>Exela Technologies</t>
  </si>
  <si>
    <t>Contents</t>
  </si>
  <si>
    <t>Balance Sheet</t>
  </si>
  <si>
    <t>Income Statement</t>
  </si>
  <si>
    <t>Cash Flow Statement</t>
  </si>
  <si>
    <t>($ in millions)</t>
  </si>
  <si>
    <t>Q1 2017</t>
  </si>
  <si>
    <t>Q2 2017</t>
  </si>
  <si>
    <t>Q3 2017</t>
  </si>
  <si>
    <t>Q4 2017</t>
  </si>
  <si>
    <t>Q1 2018</t>
  </si>
  <si>
    <t>Q2 2018</t>
  </si>
  <si>
    <t>Q3 2018</t>
  </si>
  <si>
    <t>Q4 2018</t>
  </si>
  <si>
    <t>Information and Transaction Processing Solutions (ITPS)</t>
  </si>
  <si>
    <t>Healthcare Solutions (HS)</t>
  </si>
  <si>
    <t>Legal and Loss Prevention Services (LLPS)</t>
  </si>
  <si>
    <t>Total Revenue</t>
  </si>
  <si>
    <t>Cost of Revenue (exclusive of depreciation and amortization)</t>
  </si>
  <si>
    <t>Gross Profit</t>
  </si>
  <si>
    <t>Gross Margin</t>
  </si>
  <si>
    <t xml:space="preserve"> </t>
  </si>
  <si>
    <t>Selling, general and administrative expenses</t>
  </si>
  <si>
    <t>% of Revenue</t>
  </si>
  <si>
    <r>
      <t>Adjusted EBITDA</t>
    </r>
    <r>
      <rPr>
        <b/>
        <vertAlign val="superscript"/>
        <sz val="10"/>
        <color theme="1"/>
        <rFont val="Segoe UI"/>
        <family val="2"/>
      </rPr>
      <t>(1)</t>
    </r>
  </si>
  <si>
    <r>
      <t>Adjusted EBITDA Margin</t>
    </r>
    <r>
      <rPr>
        <i/>
        <vertAlign val="superscript"/>
        <sz val="10"/>
        <color theme="1"/>
        <rFont val="Segoe UI"/>
        <family val="2"/>
      </rPr>
      <t>(2)</t>
    </r>
  </si>
  <si>
    <r>
      <t>Further Adjusted EBITDA</t>
    </r>
    <r>
      <rPr>
        <b/>
        <vertAlign val="superscript"/>
        <sz val="10"/>
        <color theme="1"/>
        <rFont val="Segoe UI"/>
        <family val="2"/>
      </rPr>
      <t>(3)</t>
    </r>
  </si>
  <si>
    <r>
      <t>Further Adjusted EBITDA Margin</t>
    </r>
    <r>
      <rPr>
        <i/>
        <vertAlign val="superscript"/>
        <sz val="10"/>
        <color theme="1"/>
        <rFont val="Segoe UI"/>
        <family val="2"/>
      </rPr>
      <t>(4)</t>
    </r>
  </si>
  <si>
    <t>Net Loss to Further Adjusted EBITDA Reconciliation</t>
  </si>
  <si>
    <t>Net Loss</t>
  </si>
  <si>
    <t xml:space="preserve">Taxes </t>
  </si>
  <si>
    <t xml:space="preserve">Interest expense </t>
  </si>
  <si>
    <t xml:space="preserve">Depreciation and amortization </t>
  </si>
  <si>
    <t>EBITDA</t>
  </si>
  <si>
    <t>Optimization and restructuring expenses</t>
  </si>
  <si>
    <t>Transaction and integration costs</t>
  </si>
  <si>
    <t>Gain / (loss) on currency exchange</t>
  </si>
  <si>
    <t>Adjusted EBITDA</t>
  </si>
  <si>
    <t>Further Adjusted EBITDA</t>
  </si>
  <si>
    <t xml:space="preserve">Notes: </t>
  </si>
  <si>
    <t>Sheet</t>
  </si>
  <si>
    <t>Back</t>
  </si>
  <si>
    <t>Pro Forma EBITDA Reconciliation</t>
  </si>
  <si>
    <t>Pro Forma Revenue and Adjusted EBITDA</t>
  </si>
  <si>
    <t>Basis for pro forma financial information</t>
  </si>
  <si>
    <t>Exela Technologies, Inc. - Basis for pro forma financial information</t>
  </si>
  <si>
    <t xml:space="preserve">1. On July 12, 2017 Exela Technologies, Inc. ("Exela"), formerly known as Quinpario Acquisition Corp. 2 ("Quinpario"), completed its acquisition of SourceHOV Holdings, Inc. ("SourceHOV") and Novitex Holdings, Inc. ("Novitex") pursuant to the business combination agreement dated February 21, 2017 ("Business Combination"). In conjunction with the completion of the Business Combination, Quinpario was renamed Exela Technologies, Inc.
</t>
  </si>
  <si>
    <t xml:space="preserve">2. The Business Combination was accounted for as a reverse merger in accordance with U.S. GAAP. For accounting purposes, SourceHOV was deemed to be the accounting acquirer, Quinpario was the legal acquirer, and Novitex is considered the acquired company.
</t>
  </si>
  <si>
    <t>3. The combined quarterly unaudited historical financial information included in this presentation represents the combined historical financial information of Novitex and SourceHOV for periods prior to the Business Combination, but excludes Quinpario as it was a special purpose acquisition company.  Interest (impacting Net loss), Debt and addbacks to EBITDA are based on credit agreements in place before the Business Combination. No adjustment has been made to restate or reflect Exela's new capital structure for the quarters prior to the Business Combination.</t>
  </si>
  <si>
    <t>1. Common: "XELA"</t>
  </si>
  <si>
    <t>2. Preferred</t>
  </si>
  <si>
    <t>3. Warrants: "XELAW"</t>
  </si>
  <si>
    <t>4. Total shares on a converted basis</t>
  </si>
  <si>
    <t>Details of Outstanding Equity Securities</t>
  </si>
  <si>
    <t>2. Warrants are presently exercisable and will expire at 5:00 p.m., New York time on July 12, 2022 if not earlier redeemed.</t>
  </si>
  <si>
    <t xml:space="preserve">35.0 million public warrants outstanding (traded over the counter) </t>
  </si>
  <si>
    <t>Exela executed a re-pricing on July 12, 2018, one year after the Business Combination was consummated on July 12, 2017:</t>
  </si>
  <si>
    <t xml:space="preserve">Post the repricing, the outstanding debt instruments are as follows
</t>
  </si>
  <si>
    <t>2. $1 billion Senior Secured Notes – Fixed 10% coupon, July 2023 maturity, interest payable semi-annually starting 1/15/2018.</t>
  </si>
  <si>
    <t xml:space="preserve">Note: Debt issuance costs are amortized using the effective interest rate method and is reported as interest expense. A total of $70 million is being amortized over the term of the debt. </t>
  </si>
  <si>
    <t>Outstanding Debt Instruments and Tax Attributes</t>
  </si>
  <si>
    <t>Details of Taxes and NOL's</t>
  </si>
  <si>
    <t xml:space="preserve"> Purchases of property, plant, and equipment</t>
  </si>
  <si>
    <t xml:space="preserve"> Additions to outsourcing contract costs</t>
  </si>
  <si>
    <t xml:space="preserve"> Cash acquired in Quinpario reverse merger</t>
  </si>
  <si>
    <t xml:space="preserve">  Income tax (expense) benefit</t>
  </si>
  <si>
    <t>Key Financial Metrics</t>
  </si>
  <si>
    <t>Disclaimer</t>
  </si>
  <si>
    <r>
      <rPr>
        <b/>
        <i/>
        <sz val="9"/>
        <rFont val="Arial"/>
        <family val="2"/>
      </rPr>
      <t>Pro Forma Financial Information</t>
    </r>
    <r>
      <rPr>
        <i/>
        <sz val="9"/>
        <rFont val="Arial"/>
        <family val="2"/>
      </rPr>
      <t xml:space="preserve">
This presentation includes unaudited pro forma financial information for the full-year 2017 as if the Business Combination had been consummated on January 1, 2017, based on certain estimates and assumptions that Exela management deems to be reasonable. This pro forma financial information may be revised as additional information becomes available. Therefore, it is possible that the actual adjustments will differ from the pro forma adjustments and it is possible that the difference may be material. The unaudited pro forma condensed combined financial statements are not necessarily indicative of what the actual results of operations would have been had the Business Combination taken place on the date indicated, nor are they indicative of the future consolidated results of operations of Exela.</t>
    </r>
  </si>
  <si>
    <r>
      <rPr>
        <b/>
        <i/>
        <sz val="9"/>
        <rFont val="Arial"/>
        <family val="2"/>
      </rPr>
      <t>Rounding</t>
    </r>
    <r>
      <rPr>
        <i/>
        <sz val="9"/>
        <rFont val="Arial"/>
        <family val="2"/>
      </rPr>
      <t xml:space="preserve">
Due to rounding, numbers presented throughout this document may not add up precisely to the totals provided and percentages may not precisely reflect absolute figures.</t>
    </r>
  </si>
  <si>
    <t>(unaudited)</t>
  </si>
  <si>
    <t>Combined Quarterly Information - Exela Technologies, Inc (unaudited)</t>
  </si>
  <si>
    <t>As of March 31, 2019</t>
  </si>
  <si>
    <t>Three  months  ended March 31, 2019</t>
  </si>
  <si>
    <t>Mar 31, 2019</t>
  </si>
  <si>
    <t>Q1 2019</t>
  </si>
  <si>
    <t>Customer Scorecard</t>
  </si>
  <si>
    <t>Top 20 Customers</t>
  </si>
  <si>
    <t>Top 100 Customers</t>
  </si>
  <si>
    <t>Top 200 Customers</t>
  </si>
  <si>
    <t># of Customers over $25 Million in revenue</t>
  </si>
  <si>
    <t># of Customers over $1 Million in revenue</t>
  </si>
  <si>
    <t>3. Customer Statistics</t>
  </si>
  <si>
    <t>Revenue from Americas</t>
  </si>
  <si>
    <t>Revenue from Europe</t>
  </si>
  <si>
    <t>2017 Pro forma</t>
  </si>
  <si>
    <t>2018 Actual</t>
  </si>
  <si>
    <r>
      <t>2018 Organic</t>
    </r>
    <r>
      <rPr>
        <b/>
        <vertAlign val="superscript"/>
        <sz val="15"/>
        <color rgb="FFFFFFFF"/>
        <rFont val="Segoe UI"/>
        <family val="2"/>
      </rPr>
      <t>(1)</t>
    </r>
  </si>
  <si>
    <t>FTEs</t>
  </si>
  <si>
    <t>Revenue ($ in millions)</t>
  </si>
  <si>
    <t>Revenue per FTE ($ in thousands)</t>
  </si>
  <si>
    <t>% growth</t>
  </si>
  <si>
    <t>Revenue per FTE</t>
  </si>
  <si>
    <t xml:space="preserve">  Share-based compensation expense</t>
  </si>
  <si>
    <t xml:space="preserve">  Principal payments on finance lease obligations</t>
  </si>
  <si>
    <t>Assets acquired through right-of-use arrangements</t>
  </si>
  <si>
    <t>Leasehold improvements funded by lessor</t>
  </si>
  <si>
    <t xml:space="preserve">  Provision for doubtful accounts</t>
  </si>
  <si>
    <t xml:space="preserve">      Net cash used in investing activities</t>
  </si>
  <si>
    <t xml:space="preserve">      Net cash provided by (used in) financing activities</t>
  </si>
  <si>
    <t>(1) A reconciliation of Adjusted EIBTDA to Net Loss is included on sheet 9.</t>
  </si>
  <si>
    <t>(4) Further Adjusted EBITDA Margin is defined as Further Adjusted EBITDA divided by Revenue. A reconciliation of Further Adjsuted EBITDA to Net Loss is included on sheet 9</t>
  </si>
  <si>
    <t>(3) Further Adjusted EBITDA is presented after including standalone synergies at both SourceHOV and Novitex, and cominbation synergies added to the Adjusted EBITDA. A reconciliation of Further Adjusted EBITDA to Net Loss is included on sheet 9.</t>
  </si>
  <si>
    <r>
      <rPr>
        <b/>
        <i/>
        <sz val="9"/>
        <rFont val="Arial"/>
        <family val="2"/>
      </rPr>
      <t>Combined Financial Information</t>
    </r>
    <r>
      <rPr>
        <i/>
        <sz val="9"/>
        <rFont val="Arial"/>
        <family val="2"/>
      </rPr>
      <t xml:space="preserve">
This presentation includes unaudited historical financial information for 2017 for Novitex and SourceHOV on a combined basis.  This combined unaudited historical financial information does not include Quinpario Acquisition Corp. 2 as it was a special purpose acquisition company.  Interest (impacting net loss), debt and addbacks to EBITDA are based on credit agreements in place before the Business Combination. No adjustment has been made to restate or reflect Exela's new capital structure. This combined unaudited historical financial information is not necessarily indicative of what the actual results of operations would have been had the Business Combination taken place on January 1, 2017, nor are they indicative of the future consolidated financial condition, results of operations or cash flows of Exela..</t>
    </r>
  </si>
  <si>
    <t>As of June 30, 2019</t>
  </si>
  <si>
    <t>June 30, 2019</t>
  </si>
  <si>
    <t xml:space="preserve">  Debt modification and extinguishment costs</t>
  </si>
  <si>
    <t>Six months ended June 30, 2019</t>
  </si>
  <si>
    <t>Q2 2019</t>
  </si>
  <si>
    <t>2017 PF</t>
  </si>
  <si>
    <t>1. Revenue concentration</t>
  </si>
  <si>
    <t>2. Additional Revenue metrics</t>
  </si>
  <si>
    <t>Combined Financial Information - Exela Technologies, Inc</t>
  </si>
  <si>
    <t>YTD'18</t>
  </si>
  <si>
    <t>YTD'19</t>
  </si>
  <si>
    <t>Process Transformation</t>
  </si>
  <si>
    <t>Customer Transformation</t>
  </si>
  <si>
    <t>M &amp; A</t>
  </si>
  <si>
    <t>Gain / loss on derivative instruments</t>
  </si>
  <si>
    <t>Non-Cash and Other Charges</t>
  </si>
  <si>
    <t>Non-cash equity compensation</t>
  </si>
  <si>
    <t>Loss on sale of assets</t>
  </si>
  <si>
    <t>Gain on sale of business</t>
  </si>
  <si>
    <t>Loss on extinguishment of debt</t>
  </si>
  <si>
    <r>
      <rPr>
        <b/>
        <i/>
        <sz val="9"/>
        <rFont val="Arial"/>
        <family val="2"/>
      </rPr>
      <t>Forward-Looking Statements</t>
    </r>
    <r>
      <rPr>
        <i/>
        <sz val="9"/>
        <rFont val="Arial"/>
        <family val="2"/>
      </rPr>
      <t xml:space="preserve"> 
Certain statements included in this presentation are not historical facts but are forward-looking statements for purposes of the safe harbor provisions under The Private Securities Litigation Reform Act of 1995. Forward-looking statements generally are accompanied by words such as “may”, “should”, “would”, “plan”, “intend”, “anticipate”, “believe”, “estimate”, “predict”, “potential”, “seem”, “seek”, “continue”, “future”, “will”, “expect”, “outlook” or other similar words, phrases or expressions. These forward-looking statements include statements regarding our  industry, future events, the estimated or anticipated future results and benefits of the business combination of Quinpario Acquisition Corp. 2, SourceHOV Holdings, Inc., (“SourceHOV”) and  Novitex Holdings, Inc. (“Novitex”), which formed Exela Technologies, Inc. (“Exela” or the “Company”), and closed on July 12, 2017 (including the related transactions, the “Business Combination”), future opportunities for the combined company, and other statements that are not historical facts. These statements are based on the current expectations of Exela management and are not predictions of actual performance. These statements are subject to a number of risks and uncertainties regarding Exela’s business, and actual results may differ materially. These risks and uncertainties include, but are not limited to, changes in the business environment in which Exela operates and general financial, economic, regulatory and political conditions affecting the industries in which Exela operates; changes in taxes, laws, and regulations; competitive product and pricing activity; failure to realize the anticipated benefits of the Business Combination; and those factors discussed under the heading “Risk Factors” in Exela’s most recently filed Annual Report on Form 10-K filed with the Securities and Exchange Commission (“SEC”). In addition, forward-looking statements provide Exela’s expectations, plans or forecasts of future events and views as of the date of this communication. Exela anticipates that subsequent events and developments may cause Exela’s assessments to change. These forward-looking statements should not be relied upon as representing Exela’s assessments as of any date subsequent to the date of this presentation.</t>
    </r>
  </si>
  <si>
    <r>
      <rPr>
        <b/>
        <i/>
        <sz val="9"/>
        <rFont val="Arial"/>
        <family val="2"/>
      </rPr>
      <t xml:space="preserve">
Non-GAAP Financial Measures and Related Information</t>
    </r>
    <r>
      <rPr>
        <i/>
        <sz val="9"/>
        <rFont val="Arial"/>
        <family val="2"/>
      </rPr>
      <t xml:space="preserve">
This presentation includes EBITDA and Adjusted EBITDA, each of which is a financial measure that is not prepared in accordance with U.S.  generally accepted accounting principles (“GAAP”). Exela believes that the presentation of these non-GAAP financial measures will provide useful information to investors in assessing our financial performance, results of operations and liquidity and allows investors to better understand the trends in our business and to better understand and compare our results. Exela’s board of directors and management use EBITDA and Adjusted EBITDA to assess Exela’s financial performance,  because it allows them to compare Exela’s operating performance on a consistent basis across periods by removing the effects of Exela’s capital structure (such as varying levels of debt and interest expense, as well as transaction costs resulting from the Business Combination and other such capital markets based activities). Adjusted EBITDA seeks to remove the effects of integration and related costs to achieve the savings, any expected reduction in operating expenses due to the Business Combination, asset base (such as depreciation and amortization) and other similar non-routine items outside the control of our management team. Exela does not consider these non-GAAP measures in isolation or as an alternative to liquidity or financial measures determined in accordance with GAAP. A limitation of these non-GAAP financial measures is that they exclude significant expenses and income that are required by GAAP to be recorded in Exela’s financial statements. In addition, they are subject to inherent limitations as they reflect the exercise of judgments by management about which expenses and income are excluded or included in determining these non-GAAP financial measures and therefore the basis of presentation for these measures may not be comparable to similarly-titled measures used by other companies. These non-GAAP financial measures are not required to be uniformly applied, are not audited and should not be considered in isolation or as substitutes for results prepared in accordance with GAAP. Net loss is the GAAP measure most directly comparable to the non-GAAP measures presented here. For reconciliation of the comparable GAAP measures to these non-GAAP financial measures, see the Appendix to this presentation. Optimization and restructuring expenses and merger adjustments are primarily related to the implementation of strategic actions and initiatives related to the Business Combination. All of these costs are variable and dependent upon the nature of the actions being implemented and can vary significantly driven by business needs. Accordingly, due to that significant variability, we exclude these charges since we do not believe they truly reflect our past, current or future operating performance.</t>
    </r>
  </si>
  <si>
    <t xml:space="preserve">  Sundry expense (income), net</t>
  </si>
  <si>
    <t xml:space="preserve">  Other expense (income), net</t>
  </si>
  <si>
    <t xml:space="preserve">    Additions to internally developed software</t>
  </si>
  <si>
    <t xml:space="preserve">  Borrowings from other loans</t>
  </si>
  <si>
    <t>As of September 30, 2019</t>
  </si>
  <si>
    <t xml:space="preserve"> — </t>
  </si>
  <si>
    <t>Current portion of finance lease liabilities</t>
  </si>
  <si>
    <t>Current portion of operating lease liabilities</t>
  </si>
  <si>
    <t>Long-term income tax liabilities</t>
  </si>
  <si>
    <t>September 30, 2019</t>
  </si>
  <si>
    <t>Nine months ended September 30, 2019</t>
  </si>
  <si>
    <t>Q3 2019</t>
  </si>
  <si>
    <t>TTM Q3'19</t>
  </si>
  <si>
    <t>Revenue and Gross Margin Trends</t>
  </si>
  <si>
    <t>Revenue as reported</t>
  </si>
  <si>
    <t>Revenue - Net of pass through &amp; LMCE*</t>
  </si>
  <si>
    <t>Gross margin</t>
  </si>
  <si>
    <t>* Revenue excludes postage and postage handling revenue with either zero or nominal margins and revenue from previously announced contract exit.</t>
  </si>
  <si>
    <t>Note: Financial results for the three and twelve month periods ending December 31, 2017, are presented as if the Business Combination had been consummated on January 1, 2017.</t>
  </si>
  <si>
    <t>Management, board fees and expenses</t>
  </si>
  <si>
    <t>Sub-Total</t>
  </si>
  <si>
    <r>
      <t>Combined merger adjustments</t>
    </r>
    <r>
      <rPr>
        <vertAlign val="superscript"/>
        <sz val="10"/>
        <color theme="1"/>
        <rFont val="Segoe UI"/>
        <family val="2"/>
      </rPr>
      <t>(1)</t>
    </r>
  </si>
  <si>
    <t>1. Combined merger adjustments include both standalone synergies and combination synergies.</t>
  </si>
  <si>
    <t>Operating lease right-of-use assets, net</t>
  </si>
  <si>
    <t xml:space="preserve">Intangible assets, net </t>
  </si>
  <si>
    <t>Accounts payables</t>
  </si>
  <si>
    <t xml:space="preserve">Accrued liabilities </t>
  </si>
  <si>
    <t xml:space="preserve">Obligation for claim payment </t>
  </si>
  <si>
    <t>Current portion of long-term debts</t>
  </si>
  <si>
    <t>Total current liabilities</t>
  </si>
  <si>
    <t xml:space="preserve">Long-term debt, net of current maturities </t>
  </si>
  <si>
    <t>Finance lease liabilities, net of current portion</t>
  </si>
  <si>
    <t>Pension liabilities</t>
  </si>
  <si>
    <t>Operating lease liabilities, net of current portion</t>
  </si>
  <si>
    <t xml:space="preserve">  Deferred income tax provision</t>
  </si>
  <si>
    <t xml:space="preserve">  Loss (gain) on sale of assets</t>
  </si>
  <si>
    <t xml:space="preserve">  Cash paid for equity issuance costs</t>
  </si>
  <si>
    <t xml:space="preserve">  Cash paid for withholding taxes on vested RSUs</t>
  </si>
  <si>
    <t xml:space="preserve">  Proceeds from senior secured term loans</t>
  </si>
  <si>
    <t xml:space="preserve">  Cash paid for debt issuance costs</t>
  </si>
  <si>
    <t xml:space="preserve">  Borrowings from senior secured revolving facility</t>
  </si>
  <si>
    <t xml:space="preserve">  Repayments on senior secured revolving facility</t>
  </si>
  <si>
    <t xml:space="preserve">  Principal repayments on senior secured term loans and other loans</t>
  </si>
  <si>
    <t>Other charges</t>
  </si>
  <si>
    <t>Year ended December 31, 2019</t>
  </si>
  <si>
    <t>Restated</t>
  </si>
  <si>
    <t>Dec 31, 2019</t>
  </si>
  <si>
    <t>FY 2019</t>
  </si>
  <si>
    <t xml:space="preserve"> —</t>
  </si>
  <si>
    <t>Additions to outsource contract costs</t>
  </si>
  <si>
    <t xml:space="preserve"> Proceeds from sale of assets</t>
  </si>
  <si>
    <t xml:space="preserve"> Proceeds from issuance of notes</t>
  </si>
  <si>
    <t xml:space="preserve">  </t>
  </si>
  <si>
    <t xml:space="preserve">  Third party debt modification and extinguishment costs </t>
  </si>
  <si>
    <t>Q4 2019</t>
  </si>
  <si>
    <t>As Previously Reported</t>
  </si>
  <si>
    <t>As Restated</t>
  </si>
  <si>
    <t>Selling, general, and administrative expenses (exclusive of depreciation and amortization)</t>
  </si>
  <si>
    <t>As of March 31, 2020</t>
  </si>
  <si>
    <t>Mar 31, 2020</t>
  </si>
  <si>
    <t>Three  months  ended March 31, 2020</t>
  </si>
  <si>
    <t>Q1 2020</t>
  </si>
  <si>
    <t>As of June 30, 2020</t>
  </si>
  <si>
    <t>June 30, 2020</t>
  </si>
  <si>
    <t>Six months ended June 30, 2020</t>
  </si>
  <si>
    <t>Q2 2020</t>
  </si>
  <si>
    <t>Settlement gain on related party payable to Ex-Sigma 2</t>
  </si>
  <si>
    <t>As of September 30, 2020</t>
  </si>
  <si>
    <t>September 30, 2020</t>
  </si>
  <si>
    <t>Nine months ended September 30, 2020</t>
  </si>
  <si>
    <t xml:space="preserve">  Lease terminations</t>
  </si>
  <si>
    <t>Q3 2020</t>
  </si>
  <si>
    <t>Year ended December 31, 2020</t>
  </si>
  <si>
    <t>FY 2020</t>
  </si>
  <si>
    <t xml:space="preserve">  Unrealized foreign currency losses</t>
  </si>
  <si>
    <t xml:space="preserve"> Cash paid for acquisition, net of cash received</t>
  </si>
  <si>
    <t xml:space="preserve"> Cash paid for earnouts</t>
  </si>
  <si>
    <t xml:space="preserve">  Net borrowings under factoring arrangement and Securitization Facilities</t>
  </si>
  <si>
    <t>1. Each warrant entitles its holder to purchase one-sixth of one share of Exela Common Stock at an exercise price of $34.50 per share.</t>
  </si>
  <si>
    <t>3. If the last sale price of Exela Common Stock equals or exceeds $72.00 per share for any 20 trading days within a 30 trading day period Exela may, upon 30 days notice, redeem the outstanding warrants at a price of $0.01 per warrant.</t>
  </si>
  <si>
    <t>(2) Adjusted EBITDA Margin is defined as Adjusted EBITDA divided by Revenue. A reconciliation of Adjusted EBITDA to Net Loss is included on sheet 9.</t>
  </si>
  <si>
    <t xml:space="preserve">1. $350 million Term Loan Facility (issued in July 2017) with incremental tack-on of $30 million (issued in July 2018) and an additional tack-on of $30 million (issued in April 2019) – L+650 bps, July 2023 maturity and $5.1 million per quarter in mandatory amortization. The outstanding principal on the Term Loan as of December 31, 2020 is $365 million. </t>
  </si>
  <si>
    <t>3. $100 million Revolving Credit Facility - L+700 bps, July 2022 maturity, undrawn revolver fees - 50bps. As of December 31, 2020, the revolving credit facility was fully drawn net of $81 million cash drawn and $19 million reserved for letters of credit.</t>
  </si>
  <si>
    <t>Q4 2020</t>
  </si>
  <si>
    <t>Related party receivables and prepaid expenses</t>
  </si>
  <si>
    <t>4. $145 million Securitization Facility ("Securitization Facility") - Libor + 975 bps, December 2025 maturity. As of December 31, 2020, there were borrowings of $91.9 million outstanding under the Securitization Facility.</t>
  </si>
  <si>
    <t>As of March 31, 2021</t>
  </si>
  <si>
    <t>Mar 31, 2021</t>
  </si>
  <si>
    <t>Three  months  ended March 31, 2021</t>
  </si>
  <si>
    <t>35,000,000 warrants to purchase one-sixth of one share outstanding from our 2015 IPO and 9,731,819 warrants to purchase one share from a private placement that was completed in March, 2021</t>
  </si>
  <si>
    <t>IPO Warrants</t>
  </si>
  <si>
    <t xml:space="preserve">9.7 million public warrants outstanding (unregistered and not traded) </t>
  </si>
  <si>
    <t>1. Each warrant entitles its holder to purchase one share of Exela Common Stock at an exercise price of $4.0 per share.</t>
  </si>
  <si>
    <t>Private Placement of Unregistered Warrants</t>
  </si>
  <si>
    <t>Q1 2021</t>
  </si>
  <si>
    <t>As of June 30, 2021</t>
  </si>
  <si>
    <t>June 30, 2021</t>
  </si>
  <si>
    <t>Six months ended June 30, 2021</t>
  </si>
  <si>
    <t>Q2 2021</t>
  </si>
  <si>
    <t>As of September 30, 2021</t>
  </si>
  <si>
    <t>September 30, 2021</t>
  </si>
  <si>
    <t>Nine months ended September 30, 2021</t>
  </si>
  <si>
    <t xml:space="preserve">  Debt modification and extinguishment loss (gain)</t>
  </si>
  <si>
    <t xml:space="preserve"> Cash paid for debt repurchases</t>
  </si>
  <si>
    <t>166,196,745 shares outstanding as of September 30, 2021 including the outstanding units.</t>
  </si>
  <si>
    <t>2,778,111 shares outstanding as of September 30, 2021; Conversion ratio into common stock is currently 0.4596</t>
  </si>
  <si>
    <t xml:space="preserve">As of September 30, 2021, total shares outstanding were 166,196,745 and an additional 1,276,902 shares of Common stock reserved for issuance for our outstanding preferred shares on an as-converted basis. </t>
  </si>
  <si>
    <t>2. Warrants are currently exercisable and will expire on September 19, 2026.</t>
  </si>
  <si>
    <t>Q3 2021</t>
  </si>
  <si>
    <t>TTM Q3'21</t>
  </si>
  <si>
    <t xml:space="preserve">2. As of September 30, 2021, Exela had approximately $261 million of federal NOLs available post section 382 limitations to offset the pre-tax income. </t>
  </si>
  <si>
    <t>1. Exela paid $2.8 million of cash taxes for the nine months ended September 30, 2021. 
Exela paid $2.7 million of cash taxes for the year ended December 31, 2020 compared to $7.9 million of cash taxes paid in the corresponding period in 2019; and $7.8 million of cash taxes for the full year 2018.</t>
  </si>
  <si>
    <r>
      <t>5. $1,247 million of Consolidated Total Debt</t>
    </r>
    <r>
      <rPr>
        <vertAlign val="superscript"/>
        <sz val="14"/>
        <rFont val="Segoe UI"/>
        <family val="2"/>
      </rPr>
      <t>(1)</t>
    </r>
    <r>
      <rPr>
        <sz val="14"/>
        <rFont val="Segoe UI"/>
        <family val="2"/>
      </rPr>
      <t xml:space="preserve"> calculated as Total Consolidated debt less unrestricted cash and cash equivalents as of September 30, 2021. The Total Consolidated Debt is calculated as per the definition of Indebtedness under the credit agreement and accordingly excludes the amount outstanding under the Securitization Facility which falls under obligations under the permitted securitization financings. The Net Total Leverage ratio is calculated as the ratio of Consolidated Total Debt and Further Adjusted EBITDA.</t>
    </r>
  </si>
  <si>
    <t xml:space="preserve">Note (1) : Represents total debt at the Exela Consolidated level. The Consolidated Total Debt for the Borrower under the Credit Agreement as of September 30, 2021 is $1,465 million and includes unretired debt and excludes parent cash and cash equivalents. </t>
  </si>
</sst>
</file>

<file path=xl/styles.xml><?xml version="1.0" encoding="utf-8"?>
<styleSheet xmlns="http://schemas.openxmlformats.org/spreadsheetml/2006/main" xmlns:mc="http://schemas.openxmlformats.org/markup-compatibility/2006" xmlns:x14ac="http://schemas.microsoft.com/office/spreadsheetml/2009/9/ac" mc:Ignorable="x14ac">
  <numFmts count="70">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0.0%"/>
    <numFmt numFmtId="166" formatCode="_(* #,##0.00_);_(* \(#,##0.00\);_(* &quot;-&quot;_);_(@_)"/>
    <numFmt numFmtId="167" formatCode="_(&quot;$&quot;* #,##0_);_(&quot;$&quot;* \(#,##0\);_(&quot;$&quot;* &quot;-&quot;??_);_(@_)"/>
    <numFmt numFmtId="168" formatCode="&quot;$&quot;#,##0.00_)\ \ \ ;\(&quot;$&quot;#,##0.00\)\ \ \ "/>
    <numFmt numFmtId="169" formatCode="&quot;$&quot;#,##0.00&quot;*&quot;\ \ ;\(&quot;$&quot;#,##0.00\)&quot;*&quot;\ \ "/>
    <numFmt numFmtId="170" formatCode="&quot;$&quot;#,##0.00\A_)\ ;\(&quot;$&quot;#,##0.00\A\)\ \ "/>
    <numFmt numFmtId="171" formatCode="&quot;$&quot;@\ "/>
    <numFmt numFmtId="172" formatCode="0.000000%"/>
    <numFmt numFmtId="173" formatCode="@\ \ \ \ \ "/>
    <numFmt numFmtId="174" formatCode="#,##0.00_)\ \ \ \ \ ;\(#,##0.00\)\ \ \ \ \ "/>
    <numFmt numFmtId="175" formatCode="&quot;$&quot;#,##0.00_)\ \ \ \ \ ;\(&quot;$&quot;#,##0.00\)\ \ \ \ \ "/>
    <numFmt numFmtId="176" formatCode="&quot;$&quot;#,##0.00\A\ \ \ \ ;\(&quot;$&quot;#,##0.00\A\)\ \ \ \ "/>
    <numFmt numFmtId="177" formatCode="&quot;$&quot;#,##0.00&quot;E&quot;\ \ \ \ ;\(&quot;$&quot;#,##0.00&quot;E&quot;\)\ \ \ \ "/>
    <numFmt numFmtId="178" formatCode="#,##0.00\A\ \ \ \ ;\(#,##0.00\A\)\ \ \ \ "/>
    <numFmt numFmtId="179" formatCode="#,##0.00&quot;E&quot;\ \ \ \ ;\(#,##0.00&quot;E&quot;\)\ \ \ \ "/>
    <numFmt numFmtId="180" formatCode="0%\ \ \ \ \ \ \ "/>
    <numFmt numFmtId="181" formatCode="_(&quot;$&quot;* #,##0_)\ &quot;millions&quot;;_(&quot;$&quot;* \(#,##0\)&quot; millions&quot;"/>
    <numFmt numFmtId="182" formatCode="&quot;$&quot;#,##0\ &quot;MM&quot;;\(&quot;$&quot;#,##0.00\ &quot;MM&quot;\)"/>
    <numFmt numFmtId="183" formatCode="#,##0\ &quot;MM&quot;"/>
    <numFmt numFmtId="184" formatCode="0.00000%"/>
    <numFmt numFmtId="185" formatCode="0.0\ \ \ \ \ \ "/>
    <numFmt numFmtId="186" formatCode="0.0%\ \ \ \ \ "/>
    <numFmt numFmtId="187" formatCode="&quot;$&quot;#\-?/?"/>
    <numFmt numFmtId="188" formatCode="0.00\ \ \ \ "/>
    <numFmt numFmtId="189" formatCode="@\ "/>
    <numFmt numFmtId="190" formatCode="&quot;$&quot;@"/>
    <numFmt numFmtId="191" formatCode="mm/dd/yy"/>
    <numFmt numFmtId="192" formatCode="_-#,##0_-;[Red]\(#,##0\);_-\ \ &quot;-&quot;_-;_-@_-"/>
    <numFmt numFmtId="193" formatCode="_-#,##0.00_-;[Red]\(#,##0.00\);_-\ \ &quot;-&quot;_-;_-@_-"/>
    <numFmt numFmtId="194" formatCode="dd/mmm/yy;_-\ &quot;N/A&quot;_-;_-\ &quot;-&quot;_-"/>
    <numFmt numFmtId="195" formatCode="mmm/yy;_-\ &quot;N/A&quot;_-;_-\ &quot;-&quot;_-"/>
    <numFmt numFmtId="196" formatCode="_-#,##0%_-;[Red]\(#,##0%\);_-\ &quot;-&quot;_-"/>
    <numFmt numFmtId="197" formatCode="_-#,###,_-;[Red]\(#,###,\);_-\ \ &quot;-&quot;_-;_-@_-"/>
    <numFmt numFmtId="198" formatCode="_-#,###.00,_-;[Red]\(#,###.00,\);_-\ \ &quot;-&quot;_-;_-@_-"/>
    <numFmt numFmtId="199" formatCode="\£\ #,##0_);[Red]\(\£\ #,##0\)"/>
    <numFmt numFmtId="200" formatCode="\¥\ #,##0_);[Red]\(\¥\ #,##0\)"/>
    <numFmt numFmtId="201" formatCode="#,##0.0_);\(#,##0.0\)"/>
    <numFmt numFmtId="202" formatCode="\•\ \ @"/>
    <numFmt numFmtId="203" formatCode="&quot;$&quot;#,##0\ ;\(&quot;$&quot;#,##0\)"/>
    <numFmt numFmtId="204" formatCode="dd\ mmmyy"/>
    <numFmt numFmtId="205" formatCode="dd\ mmmyy\ hh:mm"/>
    <numFmt numFmtId="206" formatCode="_([$€-2]* #,##0.00_);_([$€-2]* \(#,##0.00\);_([$€-2]* &quot;-&quot;??_)"/>
    <numFmt numFmtId="207" formatCode="#,##0&quot; &quot;\ &quot; &quot;;[Red]\(#,##0\)\ &quot; &quot;;&quot;—&quot;&quot; &quot;&quot; &quot;&quot; &quot;&quot; &quot;"/>
    <numFmt numFmtId="208" formatCode="#,##0.0\x"/>
    <numFmt numFmtId="209" formatCode="&quot;$&quot;#,##0.00"/>
    <numFmt numFmtId="210" formatCode="#,##0.00\x"/>
    <numFmt numFmtId="211" formatCode="\W\I\-000.\9\5"/>
    <numFmt numFmtId="212" formatCode="&quot;$&quot;#,##0\ \ \ \ "/>
    <numFmt numFmtId="213" formatCode="&quot;$&quot;#,##0\ \ \ "/>
    <numFmt numFmtId="214" formatCode="_ * #,##0_ ;_ * \-#,##0_ ;_ * &quot;-&quot;_ ;_ @_ "/>
    <numFmt numFmtId="215" formatCode="_ * #,##0.00_ ;_ * \-#,##0.00_ ;_ * &quot;-&quot;??_ ;_ @_ "/>
    <numFmt numFmtId="216" formatCode="_(&quot;$&quot;* #,##0.0_);_(&quot;$&quot;* \(#,##0.0\);_(&quot;$&quot;* &quot;-&quot;??_);_(@_)"/>
    <numFmt numFmtId="217" formatCode="mm/dd/yy_)"/>
    <numFmt numFmtId="218" formatCode="mmm\ dd\,\ yy"/>
    <numFmt numFmtId="219" formatCode="_(* #,##0.000_);_(* \(#,##0.000\);_(* &quot;-&quot;??_);_(@_)"/>
    <numFmt numFmtId="220" formatCode="_(* #,##0.0000_);_(* \(#,##0.0000\);_(* &quot;-&quot;??_);_(@_)"/>
    <numFmt numFmtId="221" formatCode="_([$$]#,##0.0_)_%;\([$$]#,##0.0\)_%;_(&quot;–&quot;_)_%;@_)_%"/>
    <numFmt numFmtId="222" formatCode="_(#,##0.0_)_%;_(\(#,##0.0\)_%;_(&quot;–&quot;_)_%;@_(_%"/>
    <numFmt numFmtId="223" formatCode="_([$$]#,##0_)_%;\([$$]#,##0\)_%;_(&quot;–&quot;_)_%;@_)_%"/>
    <numFmt numFmtId="224" formatCode="_(#,##0_)_%;_(\(#,##0\)_%;_(&quot;–&quot;_)_%;@_(_%"/>
    <numFmt numFmtId="226" formatCode="#,##0.00\ ;[Red]\(#,##0.00\)"/>
    <numFmt numFmtId="227" formatCode="_(* #,##0_);_(* \(#,##0\);_(* &quot;-&quot;_);@_)"/>
    <numFmt numFmtId="228" formatCode="_(* #,##0.00000_);_(* \(#,##0.00000\);_(* &quot;-&quot;??_);_(@_)"/>
  </numFmts>
  <fonts count="179">
    <font>
      <sz val="10"/>
      <name val="Arial"/>
    </font>
    <font>
      <sz val="11"/>
      <color theme="1"/>
      <name val="Segoe UI"/>
      <family val="2"/>
    </font>
    <font>
      <sz val="11"/>
      <color theme="1"/>
      <name val="Segoe UI"/>
      <family val="2"/>
    </font>
    <font>
      <sz val="11"/>
      <color theme="1"/>
      <name val="Segoe UI"/>
      <family val="2"/>
    </font>
    <font>
      <sz val="11"/>
      <color theme="1"/>
      <name val="Calibri"/>
      <family val="2"/>
      <scheme val="minor"/>
    </font>
    <font>
      <sz val="10"/>
      <name val="Arial"/>
      <family val="2"/>
    </font>
    <font>
      <u/>
      <sz val="10"/>
      <color indexed="12"/>
      <name val="Arial"/>
      <family val="2"/>
    </font>
    <font>
      <b/>
      <sz val="10"/>
      <name val="Arial"/>
      <family val="2"/>
    </font>
    <font>
      <sz val="8"/>
      <name val="Arial"/>
      <family val="2"/>
    </font>
    <font>
      <sz val="10"/>
      <name val="Arial"/>
      <family val="2"/>
    </font>
    <font>
      <b/>
      <sz val="10"/>
      <name val="Arial"/>
      <family val="2"/>
    </font>
    <font>
      <sz val="10"/>
      <name val="Times New Roman"/>
      <family val="1"/>
    </font>
    <font>
      <sz val="10"/>
      <color indexed="8"/>
      <name val="Times New Roman"/>
      <family val="1"/>
    </font>
    <font>
      <sz val="10"/>
      <name val="GillSans"/>
      <family val="2"/>
    </font>
    <font>
      <sz val="12"/>
      <name val="Times New Roman"/>
      <family val="1"/>
    </font>
    <font>
      <sz val="10"/>
      <name val="Helv"/>
      <family val="2"/>
    </font>
    <font>
      <sz val="12"/>
      <name val="Times New Roman"/>
      <family val="1"/>
    </font>
    <font>
      <sz val="11"/>
      <color indexed="8"/>
      <name val="Calibri"/>
      <family val="2"/>
    </font>
    <font>
      <sz val="11"/>
      <color indexed="9"/>
      <name val="Calibri"/>
      <family val="2"/>
    </font>
    <font>
      <sz val="8"/>
      <color indexed="8"/>
      <name val="Times New Roman"/>
      <family val="1"/>
    </font>
    <font>
      <sz val="9"/>
      <name val="Tahoma"/>
      <family val="2"/>
    </font>
    <font>
      <sz val="11"/>
      <color indexed="20"/>
      <name val="Calibri"/>
      <family val="2"/>
    </font>
    <font>
      <b/>
      <sz val="12"/>
      <color indexed="61"/>
      <name val="Tahoma"/>
      <family val="2"/>
    </font>
    <font>
      <sz val="12"/>
      <name val="Tms Rmn"/>
    </font>
    <font>
      <b/>
      <sz val="12"/>
      <name val="Times New Roman"/>
      <family val="1"/>
    </font>
    <font>
      <b/>
      <sz val="10"/>
      <color indexed="8"/>
      <name val="Times New Roman"/>
      <family val="1"/>
    </font>
    <font>
      <b/>
      <sz val="10"/>
      <color indexed="8"/>
      <name val="Times New Roman"/>
      <family val="1"/>
    </font>
    <font>
      <b/>
      <sz val="9"/>
      <color indexed="12"/>
      <name val="Tahoma"/>
      <family val="2"/>
    </font>
    <font>
      <b/>
      <sz val="11"/>
      <color indexed="52"/>
      <name val="Calibri"/>
      <family val="2"/>
    </font>
    <font>
      <b/>
      <sz val="11"/>
      <color indexed="9"/>
      <name val="Calibri"/>
      <family val="2"/>
    </font>
    <font>
      <sz val="12"/>
      <name val="Arial"/>
      <family val="2"/>
    </font>
    <font>
      <sz val="12"/>
      <name val="Helv"/>
    </font>
    <font>
      <sz val="10"/>
      <name val="Helv"/>
    </font>
    <font>
      <b/>
      <i/>
      <sz val="10"/>
      <name val="Arial"/>
      <family val="2"/>
    </font>
    <font>
      <sz val="10"/>
      <name val="MS Serif"/>
      <family val="1"/>
    </font>
    <font>
      <b/>
      <sz val="9"/>
      <name val="Tahoma"/>
      <family val="2"/>
    </font>
    <font>
      <sz val="11"/>
      <name val="Century Gothic"/>
      <family val="2"/>
    </font>
    <font>
      <sz val="10"/>
      <color indexed="16"/>
      <name val="MS Serif"/>
      <family val="1"/>
    </font>
    <font>
      <i/>
      <sz val="11"/>
      <color indexed="23"/>
      <name val="Calibri"/>
      <family val="2"/>
    </font>
    <font>
      <b/>
      <i/>
      <sz val="14"/>
      <name val="Tms Rmn"/>
    </font>
    <font>
      <b/>
      <sz val="10"/>
      <name val="Geneva"/>
      <family val="2"/>
    </font>
    <font>
      <sz val="11"/>
      <color indexed="17"/>
      <name val="Calibri"/>
      <family val="2"/>
    </font>
    <font>
      <sz val="8"/>
      <name val="Arial"/>
      <family val="2"/>
    </font>
    <font>
      <sz val="10.5"/>
      <name val="Times New Roman"/>
      <family val="1"/>
    </font>
    <font>
      <b/>
      <sz val="12"/>
      <name val="Arial"/>
      <family val="2"/>
    </font>
    <font>
      <b/>
      <sz val="18"/>
      <name val="Helv"/>
    </font>
    <font>
      <b/>
      <sz val="15"/>
      <color indexed="56"/>
      <name val="Calibri"/>
      <family val="2"/>
    </font>
    <font>
      <b/>
      <sz val="13"/>
      <color indexed="56"/>
      <name val="Calibri"/>
      <family val="2"/>
    </font>
    <font>
      <b/>
      <sz val="11"/>
      <color indexed="56"/>
      <name val="Calibri"/>
      <family val="2"/>
    </font>
    <font>
      <sz val="8"/>
      <name val="Century Gothic"/>
      <family val="2"/>
    </font>
    <font>
      <b/>
      <sz val="8"/>
      <name val="Century Gothic"/>
      <family val="2"/>
    </font>
    <font>
      <sz val="11"/>
      <color indexed="62"/>
      <name val="Calibri"/>
      <family val="2"/>
    </font>
    <font>
      <sz val="10"/>
      <name val="Times New Roman"/>
      <family val="1"/>
    </font>
    <font>
      <sz val="10"/>
      <color indexed="12"/>
      <name val="Times New Roman"/>
      <family val="1"/>
    </font>
    <font>
      <sz val="18"/>
      <name val="Times New Roman"/>
      <family val="1"/>
    </font>
    <font>
      <b/>
      <sz val="13"/>
      <name val="Times New Roman"/>
      <family val="1"/>
    </font>
    <font>
      <b/>
      <i/>
      <sz val="12"/>
      <name val="Times New Roman"/>
      <family val="1"/>
    </font>
    <font>
      <i/>
      <sz val="12"/>
      <name val="Times New Roman"/>
      <family val="1"/>
    </font>
    <font>
      <sz val="11"/>
      <name val="Times New Roman"/>
      <family val="1"/>
    </font>
    <font>
      <b/>
      <sz val="9"/>
      <color indexed="63"/>
      <name val="Tahoma"/>
      <family val="2"/>
    </font>
    <font>
      <sz val="10"/>
      <name val="Geneva"/>
      <family val="2"/>
    </font>
    <font>
      <sz val="11"/>
      <color indexed="52"/>
      <name val="Calibri"/>
      <family val="2"/>
    </font>
    <font>
      <b/>
      <sz val="12"/>
      <color indexed="20"/>
      <name val="Tahoma"/>
      <family val="2"/>
    </font>
    <font>
      <b/>
      <sz val="36"/>
      <name val="Times New Roman"/>
      <family val="1"/>
    </font>
    <font>
      <sz val="11"/>
      <color indexed="60"/>
      <name val="Calibri"/>
      <family val="2"/>
    </font>
    <font>
      <sz val="7"/>
      <name val="Small Fonts"/>
      <family val="2"/>
    </font>
    <font>
      <sz val="10"/>
      <color indexed="8"/>
      <name val="MS Sans Serif"/>
      <family val="2"/>
    </font>
    <font>
      <b/>
      <sz val="11"/>
      <color indexed="63"/>
      <name val="Calibri"/>
      <family val="2"/>
    </font>
    <font>
      <sz val="11"/>
      <color indexed="8"/>
      <name val="Times New Roman"/>
      <family val="1"/>
    </font>
    <font>
      <b/>
      <i/>
      <sz val="11"/>
      <color indexed="8"/>
      <name val="Times New Roman"/>
      <family val="1"/>
    </font>
    <font>
      <b/>
      <sz val="11"/>
      <color indexed="16"/>
      <name val="Times New Roman"/>
      <family val="1"/>
    </font>
    <font>
      <b/>
      <sz val="26"/>
      <name val="Times New Roman"/>
      <family val="1"/>
    </font>
    <font>
      <sz val="10"/>
      <name val="MS Sans Serif"/>
      <family val="2"/>
    </font>
    <font>
      <b/>
      <sz val="10"/>
      <name val="MS Sans Serif"/>
      <family val="2"/>
    </font>
    <font>
      <u/>
      <sz val="10"/>
      <name val="GillSans"/>
      <family val="2"/>
    </font>
    <font>
      <b/>
      <i/>
      <sz val="9"/>
      <name val="Century Gothic"/>
      <family val="2"/>
    </font>
    <font>
      <sz val="8"/>
      <name val="Helv"/>
    </font>
    <font>
      <sz val="10"/>
      <color indexed="8"/>
      <name val="Times New Roman"/>
      <family val="1"/>
    </font>
    <font>
      <b/>
      <sz val="11"/>
      <name val="Century Gothic"/>
      <family val="2"/>
    </font>
    <font>
      <b/>
      <sz val="8"/>
      <name val="Arial"/>
      <family val="2"/>
    </font>
    <font>
      <sz val="8"/>
      <color indexed="39"/>
      <name val="Arial"/>
      <family val="2"/>
    </font>
    <font>
      <b/>
      <sz val="12"/>
      <name val="Arial"/>
      <family val="2"/>
    </font>
    <font>
      <b/>
      <sz val="8"/>
      <color indexed="8"/>
      <name val="Helv"/>
    </font>
    <font>
      <b/>
      <sz val="12"/>
      <name val="GillSans"/>
      <family val="2"/>
    </font>
    <font>
      <b/>
      <sz val="18"/>
      <color indexed="56"/>
      <name val="Cambria"/>
      <family val="2"/>
    </font>
    <font>
      <u/>
      <sz val="11"/>
      <name val="GillSans"/>
      <family val="2"/>
    </font>
    <font>
      <b/>
      <sz val="8"/>
      <color indexed="9"/>
      <name val="Arial"/>
      <family val="2"/>
    </font>
    <font>
      <b/>
      <sz val="11"/>
      <color indexed="8"/>
      <name val="Calibri"/>
      <family val="2"/>
    </font>
    <font>
      <b/>
      <sz val="8"/>
      <name val="MS Sans Serif"/>
      <family val="2"/>
    </font>
    <font>
      <b/>
      <sz val="12"/>
      <name val="Century Gothic"/>
      <family val="2"/>
    </font>
    <font>
      <sz val="11"/>
      <color indexed="10"/>
      <name val="Calibri"/>
      <family val="2"/>
    </font>
    <font>
      <u/>
      <sz val="12"/>
      <color indexed="12"/>
      <name val="宋体"/>
      <charset val="134"/>
    </font>
    <font>
      <sz val="11"/>
      <name val="ＭＳ Ｐゴシック"/>
      <family val="3"/>
      <charset val="134"/>
    </font>
    <font>
      <sz val="12"/>
      <name val="바탕체"/>
      <family val="3"/>
    </font>
    <font>
      <sz val="10"/>
      <name val="GEsansCon57"/>
    </font>
    <font>
      <sz val="11"/>
      <name val="ＭＳ Ｐゴシック"/>
      <family val="2"/>
      <charset val="128"/>
    </font>
    <font>
      <sz val="12"/>
      <name val="宋体"/>
      <charset val="134"/>
    </font>
    <font>
      <sz val="11"/>
      <name val="蹈框"/>
      <family val="2"/>
      <charset val="134"/>
    </font>
    <font>
      <sz val="9"/>
      <color indexed="0"/>
      <name val="Helvetica"/>
      <family val="2"/>
    </font>
    <font>
      <sz val="9"/>
      <color indexed="0"/>
      <name val="Courier"/>
      <family val="3"/>
    </font>
    <font>
      <sz val="9"/>
      <color indexed="0"/>
      <name val="Courier"/>
      <family val="3"/>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9"/>
      <color indexed="0"/>
      <name val="Helvetica"/>
    </font>
    <font>
      <sz val="9"/>
      <color indexed="0"/>
      <name val="Courier"/>
      <family val="3"/>
    </font>
    <font>
      <u/>
      <sz val="9"/>
      <color indexed="12"/>
      <name val="Helvetica"/>
    </font>
    <font>
      <sz val="10"/>
      <color indexed="16"/>
      <name val="Calibri"/>
      <family val="2"/>
      <scheme val="minor"/>
    </font>
    <font>
      <sz val="11"/>
      <color theme="1"/>
      <name val="Arial"/>
      <family val="2"/>
    </font>
    <font>
      <sz val="10"/>
      <color indexed="16"/>
      <name val="Credit Suisse Type Roman"/>
      <family val="2"/>
    </font>
    <font>
      <sz val="8"/>
      <color indexed="16"/>
      <name val="Segoe UI"/>
      <family val="2"/>
    </font>
    <font>
      <b/>
      <sz val="14"/>
      <color rgb="FF929292"/>
      <name val="Segoe UI"/>
      <family val="2"/>
    </font>
    <font>
      <i/>
      <sz val="8"/>
      <color theme="1"/>
      <name val="Segoe UI"/>
      <family val="2"/>
    </font>
    <font>
      <b/>
      <sz val="10"/>
      <color indexed="8"/>
      <name val="Segoe UI"/>
      <family val="2"/>
    </font>
    <font>
      <b/>
      <sz val="10"/>
      <color rgb="FF24A4D5"/>
      <name val="Segoe UI"/>
      <family val="2"/>
    </font>
    <font>
      <b/>
      <i/>
      <sz val="10"/>
      <color rgb="FF24A4D5"/>
      <name val="Segoe UI"/>
      <family val="2"/>
    </font>
    <font>
      <sz val="10"/>
      <color rgb="FF000000"/>
      <name val="Segoe UI"/>
      <family val="2"/>
    </font>
    <font>
      <b/>
      <u/>
      <sz val="10"/>
      <color rgb="FF000000"/>
      <name val="Segoe UI"/>
      <family val="2"/>
    </font>
    <font>
      <sz val="10"/>
      <color theme="1"/>
      <name val="Segoe UI"/>
      <family val="2"/>
    </font>
    <font>
      <i/>
      <sz val="10"/>
      <color theme="1"/>
      <name val="Segoe UI"/>
      <family val="2"/>
    </font>
    <font>
      <b/>
      <sz val="10"/>
      <color theme="1"/>
      <name val="Segoe UI"/>
      <family val="2"/>
    </font>
    <font>
      <b/>
      <i/>
      <sz val="10"/>
      <color theme="1"/>
      <name val="Segoe UI"/>
      <family val="2"/>
    </font>
    <font>
      <b/>
      <vertAlign val="superscript"/>
      <sz val="10"/>
      <color theme="1"/>
      <name val="Segoe UI"/>
      <family val="2"/>
    </font>
    <font>
      <i/>
      <vertAlign val="superscript"/>
      <sz val="10"/>
      <color theme="1"/>
      <name val="Segoe UI"/>
      <family val="2"/>
    </font>
    <font>
      <sz val="8"/>
      <color theme="1"/>
      <name val="Segoe UI"/>
      <family val="2"/>
    </font>
    <font>
      <b/>
      <sz val="10"/>
      <color theme="0"/>
      <name val="Segoe UI"/>
      <family val="2"/>
    </font>
    <font>
      <vertAlign val="superscript"/>
      <sz val="10"/>
      <color theme="1"/>
      <name val="Segoe UI"/>
      <family val="2"/>
    </font>
    <font>
      <b/>
      <sz val="18"/>
      <name val="Segoe UI"/>
      <family val="2"/>
    </font>
    <font>
      <i/>
      <sz val="14"/>
      <color rgb="FF000000"/>
      <name val="Segoe UI"/>
      <family val="2"/>
    </font>
    <font>
      <b/>
      <sz val="12"/>
      <name val="Segoe UI"/>
      <family val="2"/>
    </font>
    <font>
      <sz val="12"/>
      <name val="Segoe UI"/>
      <family val="2"/>
    </font>
    <font>
      <sz val="10"/>
      <name val="Segoe UI"/>
      <family val="2"/>
    </font>
    <font>
      <b/>
      <sz val="12"/>
      <color theme="0"/>
      <name val="Segoe UI"/>
      <family val="2"/>
    </font>
    <font>
      <u/>
      <sz val="10"/>
      <color indexed="12"/>
      <name val="Segoe UI"/>
      <family val="2"/>
    </font>
    <font>
      <b/>
      <sz val="14"/>
      <name val="Segoe UI"/>
      <family val="2"/>
    </font>
    <font>
      <sz val="14"/>
      <name val="Segoe UI"/>
      <family val="2"/>
    </font>
    <font>
      <sz val="10"/>
      <color indexed="16"/>
      <name val="Segoe UI"/>
      <family val="2"/>
    </font>
    <font>
      <i/>
      <sz val="10"/>
      <color indexed="16"/>
      <name val="Segoe UI"/>
      <family val="2"/>
    </font>
    <font>
      <b/>
      <sz val="10"/>
      <name val="Segoe UI"/>
      <family val="2"/>
    </font>
    <font>
      <u/>
      <sz val="10"/>
      <name val="Segoe UI"/>
      <family val="2"/>
    </font>
    <font>
      <b/>
      <sz val="10"/>
      <color indexed="9"/>
      <name val="Segoe UI"/>
      <family val="2"/>
    </font>
    <font>
      <b/>
      <u/>
      <sz val="10"/>
      <name val="Segoe UI"/>
      <family val="2"/>
    </font>
    <font>
      <sz val="10"/>
      <color rgb="FFFF0000"/>
      <name val="Segoe UI"/>
      <family val="2"/>
    </font>
    <font>
      <i/>
      <sz val="10"/>
      <name val="Segoe UI"/>
      <family val="2"/>
    </font>
    <font>
      <b/>
      <sz val="12"/>
      <color indexed="9"/>
      <name val="Segoe UI"/>
      <family val="2"/>
    </font>
    <font>
      <sz val="11"/>
      <color theme="0"/>
      <name val="Segoe UI"/>
      <family val="2"/>
    </font>
    <font>
      <b/>
      <sz val="14"/>
      <color theme="0"/>
      <name val="Segoe UI"/>
      <family val="2"/>
    </font>
    <font>
      <i/>
      <sz val="10"/>
      <color theme="1"/>
      <name val="Calibri"/>
      <family val="2"/>
      <scheme val="minor"/>
    </font>
    <font>
      <sz val="10"/>
      <color theme="1"/>
      <name val="Calibri"/>
      <family val="2"/>
      <scheme val="minor"/>
    </font>
    <font>
      <i/>
      <sz val="10"/>
      <color indexed="16"/>
      <name val="Calibri"/>
      <family val="2"/>
      <scheme val="minor"/>
    </font>
    <font>
      <b/>
      <sz val="10"/>
      <color indexed="16"/>
      <name val="Calibri"/>
      <family val="2"/>
      <scheme val="minor"/>
    </font>
    <font>
      <sz val="14"/>
      <color theme="0"/>
      <name val="Segoe UI"/>
      <family val="2"/>
    </font>
    <font>
      <i/>
      <sz val="9"/>
      <name val="Arial"/>
      <family val="2"/>
    </font>
    <font>
      <b/>
      <i/>
      <sz val="9"/>
      <name val="Arial"/>
      <family val="2"/>
    </font>
    <font>
      <sz val="11"/>
      <name val="Calibri"/>
      <family val="2"/>
    </font>
    <font>
      <b/>
      <sz val="15"/>
      <color rgb="FFFFFFFF"/>
      <name val="Segoe UI"/>
      <family val="2"/>
    </font>
    <font>
      <b/>
      <vertAlign val="superscript"/>
      <sz val="15"/>
      <color rgb="FFFFFFFF"/>
      <name val="Segoe UI"/>
      <family val="2"/>
    </font>
    <font>
      <sz val="15"/>
      <color rgb="FF18191A"/>
      <name val="Segoe UI"/>
      <family val="2"/>
    </font>
    <font>
      <sz val="18"/>
      <name val="Segoe UI"/>
      <family val="2"/>
    </font>
    <font>
      <b/>
      <u/>
      <sz val="12"/>
      <color indexed="12"/>
      <name val="Segoe UI"/>
      <family val="2"/>
    </font>
    <font>
      <b/>
      <u/>
      <sz val="10"/>
      <color indexed="12"/>
      <name val="Segoe UI"/>
      <family val="2"/>
    </font>
    <font>
      <b/>
      <sz val="18"/>
      <color rgb="FF929292"/>
      <name val="Segoe UI"/>
      <family val="2"/>
    </font>
    <font>
      <sz val="11"/>
      <color rgb="FF9C0006"/>
      <name val="Calibri"/>
      <family val="2"/>
      <scheme val="minor"/>
    </font>
    <font>
      <sz val="9"/>
      <color theme="1"/>
      <name val="Calibri"/>
      <family val="2"/>
      <scheme val="minor"/>
    </font>
    <font>
      <b/>
      <sz val="9"/>
      <color theme="3"/>
      <name val="Calibri"/>
      <family val="2"/>
      <scheme val="minor"/>
    </font>
    <font>
      <b/>
      <sz val="9"/>
      <color theme="1"/>
      <name val="Calibri"/>
      <family val="2"/>
      <scheme val="minor"/>
    </font>
    <font>
      <b/>
      <sz val="11"/>
      <color theme="3"/>
      <name val="Calibri"/>
      <family val="2"/>
      <scheme val="minor"/>
    </font>
    <font>
      <u/>
      <sz val="12"/>
      <color indexed="12"/>
      <name val="Segoe UI"/>
      <family val="2"/>
    </font>
    <font>
      <sz val="14"/>
      <color theme="1"/>
      <name val="Arial Narrow"/>
      <family val="2"/>
    </font>
    <font>
      <sz val="11"/>
      <color rgb="FF006100"/>
      <name val="Calibri"/>
      <family val="2"/>
    </font>
    <font>
      <u/>
      <sz val="8"/>
      <color indexed="12"/>
      <name val="Helv"/>
    </font>
    <font>
      <u/>
      <sz val="11"/>
      <color theme="10"/>
      <name val="Calibri"/>
      <family val="2"/>
      <scheme val="minor"/>
    </font>
    <font>
      <sz val="10"/>
      <color indexed="8"/>
      <name val="Arial"/>
      <family val="2"/>
    </font>
    <font>
      <sz val="12"/>
      <color indexed="16"/>
      <name val="Calibri"/>
      <family val="2"/>
      <scheme val="minor"/>
    </font>
    <font>
      <b/>
      <sz val="8"/>
      <name val="Segoe UI"/>
      <family val="2"/>
    </font>
    <font>
      <vertAlign val="superscript"/>
      <sz val="14"/>
      <name val="Segoe UI"/>
      <family val="2"/>
    </font>
  </fonts>
  <fills count="49">
    <fill>
      <patternFill patternType="none"/>
    </fill>
    <fill>
      <patternFill patternType="gray125"/>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62"/>
        <bgColor indexed="64"/>
      </patternFill>
    </fill>
    <fill>
      <patternFill patternType="solid">
        <fgColor indexed="46"/>
        <bgColor indexed="64"/>
      </patternFill>
    </fill>
    <fill>
      <patternFill patternType="solid">
        <fgColor indexed="22"/>
      </patternFill>
    </fill>
    <fill>
      <patternFill patternType="solid">
        <fgColor indexed="55"/>
      </patternFill>
    </fill>
    <fill>
      <patternFill patternType="lightGray">
        <fgColor indexed="9"/>
      </patternFill>
    </fill>
    <fill>
      <patternFill patternType="solid">
        <fgColor indexed="15"/>
        <bgColor indexed="64"/>
      </patternFill>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indexed="43"/>
      </patternFill>
    </fill>
    <fill>
      <patternFill patternType="solid">
        <fgColor indexed="26"/>
      </patternFill>
    </fill>
    <fill>
      <patternFill patternType="lightGray">
        <fgColor indexed="38"/>
        <bgColor indexed="23"/>
      </patternFill>
    </fill>
    <fill>
      <patternFill patternType="gray0625"/>
    </fill>
    <fill>
      <patternFill patternType="solid">
        <fgColor indexed="42"/>
        <bgColor indexed="64"/>
      </patternFill>
    </fill>
    <fill>
      <patternFill patternType="solid">
        <fgColor indexed="23"/>
        <bgColor indexed="64"/>
      </patternFill>
    </fill>
    <fill>
      <patternFill patternType="solid">
        <fgColor indexed="41"/>
        <bgColor indexed="64"/>
      </patternFill>
    </fill>
    <fill>
      <patternFill patternType="solid">
        <fgColor indexed="27"/>
        <bgColor indexed="64"/>
      </patternFill>
    </fill>
    <fill>
      <patternFill patternType="solid">
        <fgColor rgb="FFCCFFFF"/>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227A99"/>
        <bgColor indexed="64"/>
      </patternFill>
    </fill>
    <fill>
      <patternFill patternType="solid">
        <fgColor theme="3" tint="-0.499984740745262"/>
        <bgColor indexed="64"/>
      </patternFill>
    </fill>
    <fill>
      <patternFill patternType="solid">
        <fgColor rgb="FF37C8FF"/>
        <bgColor indexed="64"/>
      </patternFill>
    </fill>
    <fill>
      <patternFill patternType="solid">
        <fgColor rgb="FFCEEBFF"/>
        <bgColor indexed="64"/>
      </patternFill>
    </fill>
    <fill>
      <patternFill patternType="solid">
        <fgColor rgb="FFE8F5FF"/>
        <bgColor indexed="64"/>
      </patternFill>
    </fill>
    <fill>
      <patternFill patternType="solid">
        <fgColor rgb="FFFFC7CE"/>
      </patternFill>
    </fill>
    <fill>
      <patternFill patternType="solid">
        <fgColor rgb="FFE8E6DF"/>
        <bgColor indexed="64"/>
      </patternFill>
    </fill>
    <fill>
      <patternFill patternType="solid">
        <fgColor rgb="FFC6EFCE"/>
      </patternFill>
    </fill>
  </fills>
  <borders count="41">
    <border>
      <left/>
      <right/>
      <top/>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64"/>
      </right>
      <top/>
      <bottom/>
      <diagonal/>
    </border>
    <border>
      <left/>
      <right style="thin">
        <color indexed="63"/>
      </right>
      <top style="thin">
        <color indexed="63"/>
      </top>
      <bottom/>
      <diagonal/>
    </border>
    <border>
      <left style="thin">
        <color indexed="9"/>
      </left>
      <right style="thin">
        <color indexed="9"/>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hair">
        <color indexed="64"/>
      </left>
      <right style="hair">
        <color indexed="64"/>
      </right>
      <top style="medium">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double">
        <color indexed="52"/>
      </bottom>
      <diagonal/>
    </border>
    <border>
      <left style="thin">
        <color indexed="20"/>
      </left>
      <right style="thin">
        <color indexed="20"/>
      </right>
      <top style="thin">
        <color indexed="20"/>
      </top>
      <bottom style="thin">
        <color indexed="2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thin">
        <color indexed="64"/>
      </left>
      <right/>
      <top/>
      <bottom style="thin">
        <color indexed="64"/>
      </bottom>
      <diagonal/>
    </border>
    <border>
      <left/>
      <right/>
      <top/>
      <bottom style="thin">
        <color indexed="8"/>
      </bottom>
      <diagonal/>
    </border>
    <border>
      <left/>
      <right/>
      <top/>
      <bottom style="thick">
        <color indexed="64"/>
      </bottom>
      <diagonal/>
    </border>
    <border>
      <left/>
      <right/>
      <top style="hair">
        <color indexed="64"/>
      </top>
      <bottom style="hair">
        <color indexed="64"/>
      </bottom>
      <diagonal/>
    </border>
    <border>
      <left/>
      <right/>
      <top style="thin">
        <color indexed="62"/>
      </top>
      <bottom style="double">
        <color indexed="62"/>
      </bottom>
      <diagonal/>
    </border>
    <border>
      <left/>
      <right/>
      <top style="medium">
        <color indexed="64"/>
      </top>
      <bottom style="double">
        <color indexed="64"/>
      </bottom>
      <diagonal/>
    </border>
    <border>
      <left/>
      <right/>
      <top style="medium">
        <color indexed="64"/>
      </top>
      <bottom/>
      <diagonal/>
    </border>
    <border>
      <left/>
      <right/>
      <top style="thin">
        <color indexed="64"/>
      </top>
      <bottom style="double">
        <color indexed="64"/>
      </bottom>
      <diagonal/>
    </border>
    <border>
      <left/>
      <right/>
      <top/>
      <bottom style="medium">
        <color rgb="FF24A4D5"/>
      </bottom>
      <diagonal/>
    </border>
    <border>
      <left style="dotted">
        <color indexed="64"/>
      </left>
      <right/>
      <top/>
      <bottom/>
      <diagonal/>
    </border>
    <border>
      <left/>
      <right/>
      <top style="thin">
        <color indexed="64"/>
      </top>
      <bottom/>
      <diagonal/>
    </border>
    <border>
      <left/>
      <right/>
      <top/>
      <bottom style="dotted">
        <color auto="1"/>
      </bottom>
      <diagonal/>
    </border>
    <border>
      <left style="dotted">
        <color theme="0" tint="-0.499984740745262"/>
      </left>
      <right/>
      <top/>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right/>
      <top/>
      <bottom style="medium">
        <color theme="4"/>
      </bottom>
      <diagonal/>
    </border>
    <border>
      <left/>
      <right/>
      <top style="thin">
        <color theme="4"/>
      </top>
      <bottom/>
      <diagonal/>
    </border>
    <border>
      <left style="thin">
        <color indexed="64"/>
      </left>
      <right/>
      <top style="thin">
        <color indexed="64"/>
      </top>
      <bottom style="thin">
        <color indexed="64"/>
      </bottom>
      <diagonal/>
    </border>
  </borders>
  <cellStyleXfs count="2960">
    <xf numFmtId="0" fontId="0" fillId="0" borderId="0"/>
    <xf numFmtId="0" fontId="13" fillId="0" borderId="0"/>
    <xf numFmtId="0" fontId="13" fillId="0" borderId="0">
      <alignment horizontal="right"/>
    </xf>
    <xf numFmtId="168" fontId="13" fillId="2" borderId="0"/>
    <xf numFmtId="169" fontId="13" fillId="2" borderId="0"/>
    <xf numFmtId="170" fontId="13" fillId="2" borderId="0"/>
    <xf numFmtId="171" fontId="13" fillId="2" borderId="0">
      <alignment horizontal="right"/>
    </xf>
    <xf numFmtId="49" fontId="11" fillId="0" borderId="0"/>
    <xf numFmtId="49" fontId="11" fillId="0" borderId="0"/>
    <xf numFmtId="49" fontId="11" fillId="0" borderId="0" applyProtection="0">
      <alignment horizontal="left"/>
    </xf>
    <xf numFmtId="49" fontId="11" fillId="0" borderId="0" applyProtection="0">
      <alignment horizontal="left"/>
    </xf>
    <xf numFmtId="49" fontId="11" fillId="0" borderId="0" applyProtection="0">
      <alignment horizontal="left"/>
    </xf>
    <xf numFmtId="49" fontId="11" fillId="0" borderId="0" applyProtection="0">
      <alignment horizontal="left"/>
    </xf>
    <xf numFmtId="49" fontId="11" fillId="0" borderId="0" applyProtection="0">
      <alignment horizontal="left"/>
    </xf>
    <xf numFmtId="49" fontId="11" fillId="0" borderId="0" applyProtection="0">
      <alignment horizontal="left"/>
    </xf>
    <xf numFmtId="49" fontId="11" fillId="0" borderId="0" applyProtection="0">
      <alignment horizontal="left"/>
    </xf>
    <xf numFmtId="49" fontId="11" fillId="0" borderId="0" applyProtection="0">
      <alignment horizontal="left"/>
    </xf>
    <xf numFmtId="49" fontId="11" fillId="0" borderId="0"/>
    <xf numFmtId="0" fontId="14" fillId="0" borderId="0"/>
    <xf numFmtId="0" fontId="14" fillId="0" borderId="0"/>
    <xf numFmtId="0" fontId="9" fillId="0" borderId="0"/>
    <xf numFmtId="0" fontId="5" fillId="0" borderId="0"/>
    <xf numFmtId="0" fontId="102" fillId="0" borderId="0"/>
    <xf numFmtId="0" fontId="9" fillId="0" borderId="0"/>
    <xf numFmtId="0" fontId="103" fillId="0" borderId="0"/>
    <xf numFmtId="0" fontId="9" fillId="0" borderId="0"/>
    <xf numFmtId="0" fontId="14" fillId="0" borderId="0"/>
    <xf numFmtId="0" fontId="5" fillId="0" borderId="0"/>
    <xf numFmtId="0" fontId="102" fillId="0" borderId="0"/>
    <xf numFmtId="0" fontId="9" fillId="0" borderId="0"/>
    <xf numFmtId="0" fontId="103" fillId="0" borderId="0"/>
    <xf numFmtId="0" fontId="9" fillId="0" borderId="0"/>
    <xf numFmtId="0" fontId="9" fillId="0" borderId="0">
      <protection locked="0"/>
    </xf>
    <xf numFmtId="0" fontId="14" fillId="0" borderId="0"/>
    <xf numFmtId="0" fontId="9" fillId="0" borderId="0" applyNumberFormat="0" applyFill="0" applyBorder="0" applyAlignment="0" applyProtection="0"/>
    <xf numFmtId="0" fontId="9" fillId="0" borderId="0">
      <protection locked="0"/>
    </xf>
    <xf numFmtId="0" fontId="14" fillId="0" borderId="0"/>
    <xf numFmtId="0" fontId="5" fillId="0" borderId="0" applyNumberFormat="0" applyFill="0" applyBorder="0" applyAlignment="0" applyProtection="0"/>
    <xf numFmtId="0" fontId="102" fillId="0" borderId="0" applyNumberFormat="0" applyFill="0" applyBorder="0" applyAlignment="0" applyProtection="0"/>
    <xf numFmtId="0" fontId="9" fillId="0" borderId="0" applyNumberFormat="0" applyFill="0" applyBorder="0" applyAlignment="0" applyProtection="0"/>
    <xf numFmtId="0" fontId="103"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protection locked="0"/>
    </xf>
    <xf numFmtId="0" fontId="9" fillId="0" borderId="0"/>
    <xf numFmtId="0" fontId="9" fillId="0" borderId="0">
      <protection locked="0"/>
    </xf>
    <xf numFmtId="0" fontId="15" fillId="0" borderId="0"/>
    <xf numFmtId="0" fontId="14" fillId="0" borderId="0"/>
    <xf numFmtId="0" fontId="5" fillId="0" borderId="0"/>
    <xf numFmtId="0" fontId="102" fillId="0" borderId="0"/>
    <xf numFmtId="0" fontId="9" fillId="0" borderId="0"/>
    <xf numFmtId="0" fontId="103" fillId="0" borderId="0"/>
    <xf numFmtId="0" fontId="9" fillId="0" borderId="0"/>
    <xf numFmtId="0" fontId="14" fillId="0" borderId="0">
      <protection locked="0"/>
    </xf>
    <xf numFmtId="0" fontId="5" fillId="0" borderId="0"/>
    <xf numFmtId="0" fontId="102" fillId="0" borderId="0"/>
    <xf numFmtId="0" fontId="9" fillId="0" borderId="0"/>
    <xf numFmtId="0" fontId="103" fillId="0" borderId="0"/>
    <xf numFmtId="0" fontId="9" fillId="0" borderId="0"/>
    <xf numFmtId="0" fontId="14" fillId="0" borderId="0"/>
    <xf numFmtId="0" fontId="14" fillId="0" borderId="0"/>
    <xf numFmtId="0" fontId="14" fillId="0" borderId="0"/>
    <xf numFmtId="0" fontId="14" fillId="0" borderId="0"/>
    <xf numFmtId="0" fontId="14" fillId="0" borderId="0"/>
    <xf numFmtId="192" fontId="11" fillId="0" borderId="0" applyFill="0" applyBorder="0">
      <alignment horizontal="right"/>
    </xf>
    <xf numFmtId="193" fontId="11" fillId="0" borderId="0" applyFill="0" applyBorder="0">
      <alignment horizontal="right"/>
    </xf>
    <xf numFmtId="194" fontId="11" fillId="0" borderId="0" applyFill="0" applyBorder="0">
      <alignment horizontal="right"/>
    </xf>
    <xf numFmtId="195" fontId="11" fillId="0" borderId="0" applyFill="0" applyBorder="0">
      <alignment horizontal="right"/>
    </xf>
    <xf numFmtId="196" fontId="11" fillId="0" borderId="0" applyFill="0" applyBorder="0">
      <alignment horizontal="right"/>
    </xf>
    <xf numFmtId="197" fontId="11" fillId="0" borderId="0" applyFill="0" applyBorder="0">
      <alignment horizontal="right"/>
    </xf>
    <xf numFmtId="198" fontId="11" fillId="0" borderId="0" applyFill="0" applyBorder="0">
      <alignment horizontal="right"/>
    </xf>
    <xf numFmtId="199" fontId="16" fillId="0" borderId="0" applyFont="0" applyFill="0" applyBorder="0" applyAlignment="0" applyProtection="0"/>
    <xf numFmtId="199" fontId="14" fillId="0" borderId="0" applyFont="0" applyFill="0" applyBorder="0" applyAlignment="0" applyProtection="0"/>
    <xf numFmtId="200" fontId="16" fillId="0" borderId="0" applyFont="0" applyFill="0" applyBorder="0" applyAlignment="0" applyProtection="0"/>
    <xf numFmtId="200" fontId="14" fillId="0" borderId="0" applyFont="0" applyFill="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6" borderId="0" applyNumberFormat="0" applyBorder="0" applyAlignment="0" applyProtection="0"/>
    <xf numFmtId="0" fontId="17" fillId="9" borderId="0" applyNumberFormat="0" applyBorder="0" applyAlignment="0" applyProtection="0"/>
    <xf numFmtId="0" fontId="17" fillId="12" borderId="0" applyNumberFormat="0" applyBorder="0" applyAlignment="0" applyProtection="0"/>
    <xf numFmtId="0" fontId="18" fillId="13"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20" borderId="0" applyNumberFormat="0" applyBorder="0" applyAlignment="0" applyProtection="0"/>
    <xf numFmtId="201" fontId="19" fillId="0" borderId="0"/>
    <xf numFmtId="0" fontId="20" fillId="2" borderId="0"/>
    <xf numFmtId="0" fontId="21" fillId="4" borderId="0" applyNumberFormat="0" applyBorder="0" applyAlignment="0" applyProtection="0"/>
    <xf numFmtId="0" fontId="22" fillId="21" borderId="0">
      <alignment vertical="center"/>
    </xf>
    <xf numFmtId="0" fontId="23" fillId="0" borderId="0" applyNumberFormat="0" applyFill="0" applyBorder="0" applyAlignment="0" applyProtection="0"/>
    <xf numFmtId="0" fontId="24" fillId="0" borderId="1" applyNumberFormat="0" applyFill="0" applyAlignment="0" applyProtection="0"/>
    <xf numFmtId="202" fontId="16" fillId="0" borderId="0" applyFont="0" applyFill="0" applyBorder="0" applyAlignment="0" applyProtection="0"/>
    <xf numFmtId="202" fontId="14" fillId="0" borderId="0" applyFont="0" applyFill="0" applyBorder="0" applyAlignment="0" applyProtection="0"/>
    <xf numFmtId="0" fontId="25" fillId="0" borderId="0"/>
    <xf numFmtId="0" fontId="26" fillId="0" borderId="0"/>
    <xf numFmtId="0" fontId="25" fillId="0" borderId="0"/>
    <xf numFmtId="0" fontId="26" fillId="0" borderId="0"/>
    <xf numFmtId="0" fontId="25" fillId="0" borderId="0"/>
    <xf numFmtId="0" fontId="25"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5"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7" fillId="22" borderId="0"/>
    <xf numFmtId="172" fontId="5" fillId="0" borderId="0" applyFill="0" applyBorder="0" applyAlignment="0"/>
    <xf numFmtId="172" fontId="102" fillId="0" borderId="0" applyFill="0" applyBorder="0" applyAlignment="0"/>
    <xf numFmtId="172" fontId="9" fillId="0" borderId="0" applyFill="0" applyBorder="0" applyAlignment="0"/>
    <xf numFmtId="172" fontId="103" fillId="0" borderId="0" applyFill="0" applyBorder="0" applyAlignment="0"/>
    <xf numFmtId="172" fontId="105" fillId="0" borderId="0" applyFill="0" applyBorder="0" applyAlignment="0"/>
    <xf numFmtId="0" fontId="27" fillId="22" borderId="0"/>
    <xf numFmtId="0" fontId="28" fillId="23" borderId="2" applyNumberFormat="0" applyAlignment="0" applyProtection="0"/>
    <xf numFmtId="0" fontId="29" fillId="24" borderId="3" applyNumberFormat="0" applyAlignment="0" applyProtection="0"/>
    <xf numFmtId="43" fontId="5" fillId="0" borderId="0" applyFont="0" applyFill="0" applyBorder="0" applyAlignment="0" applyProtection="0"/>
    <xf numFmtId="43" fontId="99" fillId="0" borderId="0" applyFont="0" applyFill="0" applyBorder="0" applyAlignment="0" applyProtection="0"/>
    <xf numFmtId="43" fontId="100" fillId="0" borderId="0" applyFont="0" applyFill="0" applyBorder="0" applyAlignment="0" applyProtection="0"/>
    <xf numFmtId="43" fontId="99" fillId="0" borderId="0" applyFont="0" applyFill="0" applyBorder="0" applyAlignment="0" applyProtection="0"/>
    <xf numFmtId="43" fontId="101" fillId="0" borderId="0" applyFont="0" applyFill="0" applyBorder="0" applyAlignment="0" applyProtection="0"/>
    <xf numFmtId="43" fontId="9" fillId="0" borderId="0" applyFont="0" applyFill="0" applyBorder="0" applyAlignment="0" applyProtection="0"/>
    <xf numFmtId="43" fontId="102" fillId="0" borderId="0" applyFont="0" applyFill="0" applyBorder="0" applyAlignment="0" applyProtection="0"/>
    <xf numFmtId="43" fontId="9" fillId="0" borderId="0" applyFont="0" applyFill="0" applyBorder="0" applyAlignment="0" applyProtection="0"/>
    <xf numFmtId="43" fontId="103" fillId="0" borderId="0" applyFont="0" applyFill="0" applyBorder="0" applyAlignment="0" applyProtection="0"/>
    <xf numFmtId="43" fontId="105" fillId="0" borderId="0" applyFont="0" applyFill="0" applyBorder="0" applyAlignment="0" applyProtection="0"/>
    <xf numFmtId="43" fontId="106" fillId="0" borderId="0" applyFont="0" applyFill="0" applyBorder="0" applyAlignment="0" applyProtection="0"/>
    <xf numFmtId="3" fontId="30" fillId="0" borderId="0" applyFont="0" applyFill="0" applyBorder="0" applyAlignment="0" applyProtection="0"/>
    <xf numFmtId="0" fontId="31" fillId="0" borderId="0"/>
    <xf numFmtId="0" fontId="32" fillId="0" borderId="0"/>
    <xf numFmtId="0" fontId="32" fillId="0" borderId="0"/>
    <xf numFmtId="0" fontId="32" fillId="0" borderId="0"/>
    <xf numFmtId="0" fontId="32" fillId="0" borderId="0"/>
    <xf numFmtId="0" fontId="32" fillId="0" borderId="0"/>
    <xf numFmtId="0" fontId="32" fillId="0" borderId="0"/>
    <xf numFmtId="3" fontId="33" fillId="0" borderId="0">
      <alignment horizontal="center"/>
    </xf>
    <xf numFmtId="0" fontId="34" fillId="0" borderId="0" applyNumberFormat="0" applyAlignment="0">
      <alignment horizontal="left"/>
    </xf>
    <xf numFmtId="0" fontId="32" fillId="0" borderId="0"/>
    <xf numFmtId="0" fontId="32" fillId="0" borderId="0"/>
    <xf numFmtId="0" fontId="32" fillId="0" borderId="0"/>
    <xf numFmtId="0" fontId="32" fillId="0" borderId="0"/>
    <xf numFmtId="0" fontId="32" fillId="0" borderId="0"/>
    <xf numFmtId="42" fontId="9" fillId="0" borderId="0">
      <alignment horizontal="right"/>
    </xf>
    <xf numFmtId="203" fontId="30" fillId="0" borderId="0" applyFont="0" applyFill="0" applyBorder="0" applyAlignment="0" applyProtection="0"/>
    <xf numFmtId="173" fontId="13" fillId="2" borderId="4">
      <alignment horizontal="right"/>
    </xf>
    <xf numFmtId="173" fontId="13" fillId="2" borderId="4">
      <alignment horizontal="right"/>
    </xf>
    <xf numFmtId="0" fontId="16" fillId="0" borderId="0" applyFont="0" applyFill="0" applyBorder="0" applyAlignment="0" applyProtection="0"/>
    <xf numFmtId="0" fontId="14" fillId="0" borderId="0" applyFont="0" applyFill="0" applyBorder="0" applyAlignment="0" applyProtection="0"/>
    <xf numFmtId="0" fontId="35" fillId="22" borderId="5">
      <alignment horizontal="left"/>
    </xf>
    <xf numFmtId="0" fontId="30" fillId="0" borderId="0" applyFont="0" applyFill="0" applyBorder="0" applyAlignment="0" applyProtection="0"/>
    <xf numFmtId="0" fontId="32" fillId="0" borderId="0"/>
    <xf numFmtId="0" fontId="32" fillId="0" borderId="0"/>
    <xf numFmtId="0" fontId="32" fillId="0" borderId="0"/>
    <xf numFmtId="0" fontId="32" fillId="0" borderId="0"/>
    <xf numFmtId="0" fontId="32" fillId="0" borderId="0"/>
    <xf numFmtId="204" fontId="20" fillId="0" borderId="0" applyFont="0" applyFill="0" applyBorder="0" applyAlignment="0" applyProtection="0"/>
    <xf numFmtId="205" fontId="35" fillId="22" borderId="0" applyFont="0" applyFill="0" applyBorder="0" applyAlignment="0" applyProtection="0">
      <alignment vertical="center"/>
    </xf>
    <xf numFmtId="0" fontId="36" fillId="25" borderId="0" applyNumberFormat="0" applyFill="0" applyAlignment="0" applyProtection="0">
      <alignment horizontal="centerContinuous" vertical="center"/>
    </xf>
    <xf numFmtId="43" fontId="5" fillId="0" borderId="0" applyFont="0" applyFill="0" applyBorder="0" applyAlignment="0" applyProtection="0"/>
    <xf numFmtId="0" fontId="37" fillId="0" borderId="0" applyNumberFormat="0" applyAlignment="0">
      <alignment horizontal="left"/>
    </xf>
    <xf numFmtId="174" fontId="13" fillId="0" borderId="0"/>
    <xf numFmtId="175" fontId="13" fillId="0" borderId="0"/>
    <xf numFmtId="176" fontId="13" fillId="0" borderId="0"/>
    <xf numFmtId="177" fontId="13" fillId="0" borderId="0"/>
    <xf numFmtId="174" fontId="13" fillId="26" borderId="0"/>
    <xf numFmtId="178" fontId="13" fillId="0" borderId="0"/>
    <xf numFmtId="179" fontId="13" fillId="0" borderId="0"/>
    <xf numFmtId="206" fontId="9" fillId="0" borderId="0" applyFont="0" applyFill="0" applyBorder="0" applyAlignment="0" applyProtection="0"/>
    <xf numFmtId="0" fontId="38" fillId="0" borderId="0" applyNumberFormat="0" applyFill="0" applyBorder="0" applyAlignment="0" applyProtection="0"/>
    <xf numFmtId="2" fontId="30" fillId="0" borderId="0" applyFont="0" applyFill="0" applyBorder="0" applyAlignment="0" applyProtection="0"/>
    <xf numFmtId="0" fontId="32" fillId="0" borderId="0"/>
    <xf numFmtId="0" fontId="32" fillId="0" borderId="0"/>
    <xf numFmtId="0" fontId="39" fillId="0" borderId="0"/>
    <xf numFmtId="175" fontId="13" fillId="0" borderId="6"/>
    <xf numFmtId="180" fontId="13" fillId="2" borderId="4">
      <alignment horizontal="right"/>
    </xf>
    <xf numFmtId="180" fontId="13" fillId="2" borderId="4">
      <alignment horizontal="right"/>
    </xf>
    <xf numFmtId="0" fontId="40" fillId="0" borderId="7" applyNumberFormat="0">
      <alignment horizontal="left" vertical="center" wrapText="1"/>
    </xf>
    <xf numFmtId="0" fontId="41" fillId="5" borderId="0" applyNumberFormat="0" applyBorder="0" applyAlignment="0" applyProtection="0"/>
    <xf numFmtId="38" fontId="42" fillId="2" borderId="0" applyNumberFormat="0" applyBorder="0" applyAlignment="0" applyProtection="0"/>
    <xf numFmtId="38" fontId="8" fillId="2" borderId="0" applyNumberFormat="0" applyBorder="0" applyAlignment="0" applyProtection="0"/>
    <xf numFmtId="0" fontId="43" fillId="0" borderId="0" applyProtection="0">
      <alignment horizontal="right" vertical="top"/>
    </xf>
    <xf numFmtId="0" fontId="44" fillId="0" borderId="8" applyNumberFormat="0" applyAlignment="0" applyProtection="0">
      <alignment horizontal="left" vertical="center"/>
    </xf>
    <xf numFmtId="0" fontId="44" fillId="0" borderId="9">
      <alignment horizontal="left" vertical="center"/>
    </xf>
    <xf numFmtId="0" fontId="45" fillId="0" borderId="0"/>
    <xf numFmtId="0" fontId="46" fillId="0" borderId="10" applyNumberFormat="0" applyFill="0" applyAlignment="0" applyProtection="0"/>
    <xf numFmtId="0" fontId="47" fillId="0" borderId="11" applyNumberFormat="0" applyFill="0" applyAlignment="0" applyProtection="0"/>
    <xf numFmtId="0" fontId="48" fillId="0" borderId="12" applyNumberFormat="0" applyFill="0" applyAlignment="0" applyProtection="0"/>
    <xf numFmtId="0" fontId="48" fillId="0" borderId="0" applyNumberFormat="0" applyFill="0" applyBorder="0" applyAlignment="0" applyProtection="0"/>
    <xf numFmtId="0" fontId="49" fillId="27" borderId="13">
      <alignment horizontal="center"/>
    </xf>
    <xf numFmtId="0" fontId="50" fillId="27" borderId="14" applyNumberFormat="0" applyFont="0" applyBorder="0" applyAlignment="0" applyProtection="0">
      <alignment horizontal="center"/>
    </xf>
    <xf numFmtId="0" fontId="6" fillId="0" borderId="0" applyNumberFormat="0" applyFill="0" applyBorder="0" applyAlignment="0" applyProtection="0">
      <alignment vertical="top"/>
      <protection locked="0"/>
    </xf>
    <xf numFmtId="0" fontId="51" fillId="8" borderId="2" applyNumberFormat="0" applyAlignment="0" applyProtection="0"/>
    <xf numFmtId="10" fontId="42" fillId="28" borderId="15" applyNumberFormat="0" applyBorder="0" applyAlignment="0" applyProtection="0"/>
    <xf numFmtId="10" fontId="8" fillId="28" borderId="15" applyNumberFormat="0" applyBorder="0" applyAlignment="0" applyProtection="0"/>
    <xf numFmtId="0" fontId="53" fillId="0" borderId="0" applyNumberFormat="0" applyFill="0" applyBorder="0" applyAlignment="0">
      <protection locked="0"/>
    </xf>
    <xf numFmtId="38" fontId="54" fillId="0" borderId="0"/>
    <xf numFmtId="38" fontId="55" fillId="0" borderId="0"/>
    <xf numFmtId="38" fontId="56" fillId="0" borderId="0"/>
    <xf numFmtId="38" fontId="57" fillId="0" borderId="0"/>
    <xf numFmtId="0" fontId="58" fillId="0" borderId="0"/>
    <xf numFmtId="0" fontId="58" fillId="0" borderId="0"/>
    <xf numFmtId="0" fontId="59" fillId="2" borderId="0"/>
    <xf numFmtId="0" fontId="60" fillId="0" borderId="16" applyNumberFormat="0" applyBorder="0" applyAlignment="0">
      <alignment wrapText="1"/>
    </xf>
    <xf numFmtId="0" fontId="61" fillId="0" borderId="17" applyNumberFormat="0" applyFill="0" applyAlignment="0" applyProtection="0"/>
    <xf numFmtId="0" fontId="49" fillId="0" borderId="0" applyNumberFormat="0" applyFont="0" applyFill="0" applyBorder="0" applyAlignment="0">
      <alignment vertical="center"/>
    </xf>
    <xf numFmtId="181" fontId="13" fillId="0" borderId="0">
      <alignment horizontal="right"/>
    </xf>
    <xf numFmtId="182" fontId="13" fillId="0" borderId="0">
      <alignment horizontal="right"/>
    </xf>
    <xf numFmtId="0" fontId="62" fillId="29" borderId="18">
      <protection locked="0"/>
    </xf>
    <xf numFmtId="0" fontId="52" fillId="0" borderId="0" applyNumberFormat="0" applyFill="0" applyBorder="0" applyAlignment="0" applyProtection="0"/>
    <xf numFmtId="0" fontId="11" fillId="0" borderId="0" applyNumberFormat="0" applyFill="0" applyBorder="0" applyAlignment="0" applyProtection="0"/>
    <xf numFmtId="0" fontId="52" fillId="0" borderId="0" applyNumberFormat="0" applyFill="0" applyBorder="0" applyAlignment="0" applyProtection="0"/>
    <xf numFmtId="0" fontId="11" fillId="0" borderId="0" applyNumberFormat="0" applyFill="0" applyBorder="0" applyAlignment="0" applyProtection="0"/>
    <xf numFmtId="0" fontId="63" fillId="0" borderId="0" applyNumberFormat="0" applyFill="0" applyBorder="0" applyAlignment="0" applyProtection="0"/>
    <xf numFmtId="183" fontId="13" fillId="0" borderId="0">
      <alignment horizontal="right"/>
    </xf>
    <xf numFmtId="0" fontId="64" fillId="30" borderId="0" applyNumberFormat="0" applyBorder="0" applyAlignment="0" applyProtection="0"/>
    <xf numFmtId="0" fontId="59" fillId="2" borderId="0"/>
    <xf numFmtId="37" fontId="65" fillId="0" borderId="0"/>
    <xf numFmtId="0" fontId="5" fillId="0" borderId="0"/>
    <xf numFmtId="0" fontId="102" fillId="0" borderId="0"/>
    <xf numFmtId="0" fontId="9" fillId="0" borderId="0"/>
    <xf numFmtId="0" fontId="103" fillId="0" borderId="0"/>
    <xf numFmtId="0" fontId="66" fillId="0" borderId="0"/>
    <xf numFmtId="184" fontId="5" fillId="0" borderId="0"/>
    <xf numFmtId="184" fontId="102" fillId="0" borderId="0"/>
    <xf numFmtId="184" fontId="9" fillId="0" borderId="0"/>
    <xf numFmtId="184" fontId="103" fillId="0" borderId="0"/>
    <xf numFmtId="184" fontId="105" fillId="0" borderId="0"/>
    <xf numFmtId="0" fontId="9"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 fillId="0" borderId="0"/>
    <xf numFmtId="0" fontId="5" fillId="31" borderId="19" applyNumberFormat="0" applyFont="0" applyAlignment="0" applyProtection="0"/>
    <xf numFmtId="0" fontId="102" fillId="31" borderId="19" applyNumberFormat="0" applyFont="0" applyAlignment="0" applyProtection="0"/>
    <xf numFmtId="0" fontId="9" fillId="31" borderId="19" applyNumberFormat="0" applyFont="0" applyAlignment="0" applyProtection="0"/>
    <xf numFmtId="0" fontId="103" fillId="31" borderId="19" applyNumberFormat="0" applyFont="0" applyAlignment="0" applyProtection="0"/>
    <xf numFmtId="207" fontId="58" fillId="0" borderId="0" applyFill="0" applyBorder="0" applyAlignment="0" applyProtection="0"/>
    <xf numFmtId="0" fontId="67" fillId="23" borderId="20" applyNumberFormat="0" applyAlignment="0" applyProtection="0"/>
    <xf numFmtId="40" fontId="68" fillId="27" borderId="0">
      <alignment horizontal="right"/>
    </xf>
    <xf numFmtId="0" fontId="69" fillId="27" borderId="0">
      <alignment horizontal="right"/>
    </xf>
    <xf numFmtId="0" fontId="70" fillId="27" borderId="4"/>
    <xf numFmtId="0" fontId="14" fillId="32" borderId="0" applyNumberFormat="0" applyFont="0" applyBorder="0" applyAlignment="0"/>
    <xf numFmtId="0" fontId="71" fillId="0" borderId="0" applyProtection="0">
      <alignment horizontal="left"/>
    </xf>
    <xf numFmtId="185" fontId="13" fillId="0" borderId="0"/>
    <xf numFmtId="186" fontId="13" fillId="0" borderId="0"/>
    <xf numFmtId="0" fontId="32" fillId="0" borderId="0"/>
    <xf numFmtId="0" fontId="32" fillId="0" borderId="0"/>
    <xf numFmtId="0" fontId="32" fillId="0" borderId="0"/>
    <xf numFmtId="9" fontId="5" fillId="0" borderId="0" applyFont="0" applyFill="0" applyBorder="0" applyAlignment="0" applyProtection="0"/>
    <xf numFmtId="10" fontId="5" fillId="0" borderId="0" applyFont="0" applyFill="0" applyBorder="0" applyAlignment="0" applyProtection="0"/>
    <xf numFmtId="10" fontId="102" fillId="0" borderId="0" applyFont="0" applyFill="0" applyBorder="0" applyAlignment="0" applyProtection="0"/>
    <xf numFmtId="10" fontId="9" fillId="0" borderId="0" applyFont="0" applyFill="0" applyBorder="0" applyAlignment="0" applyProtection="0"/>
    <xf numFmtId="10" fontId="103" fillId="0" borderId="0" applyFont="0" applyFill="0" applyBorder="0" applyAlignment="0" applyProtection="0"/>
    <xf numFmtId="10" fontId="105" fillId="0" borderId="0" applyFont="0" applyFill="0" applyBorder="0" applyAlignment="0" applyProtection="0"/>
    <xf numFmtId="9" fontId="102" fillId="0" borderId="0" applyFont="0" applyFill="0" applyBorder="0" applyAlignment="0" applyProtection="0"/>
    <xf numFmtId="9" fontId="9" fillId="0" borderId="0" applyFont="0" applyFill="0" applyBorder="0" applyAlignment="0" applyProtection="0"/>
    <xf numFmtId="9" fontId="102" fillId="0" borderId="0" applyFont="0" applyFill="0" applyBorder="0" applyAlignment="0" applyProtection="0"/>
    <xf numFmtId="9" fontId="9" fillId="0" borderId="0" applyFont="0" applyFill="0" applyBorder="0" applyAlignment="0" applyProtection="0"/>
    <xf numFmtId="9" fontId="103" fillId="0" borderId="0" applyFont="0" applyFill="0" applyBorder="0" applyAlignment="0" applyProtection="0"/>
    <xf numFmtId="9" fontId="104" fillId="0" borderId="0" applyFont="0" applyFill="0" applyBorder="0" applyAlignment="0" applyProtection="0"/>
    <xf numFmtId="9" fontId="105" fillId="0" borderId="0" applyFont="0" applyFill="0" applyBorder="0" applyAlignment="0" applyProtection="0"/>
    <xf numFmtId="9" fontId="99" fillId="0" borderId="0" applyFont="0" applyFill="0" applyBorder="0" applyAlignment="0" applyProtection="0"/>
    <xf numFmtId="9" fontId="99" fillId="0" borderId="0" applyFont="0" applyFill="0" applyBorder="0" applyAlignment="0" applyProtection="0"/>
    <xf numFmtId="9" fontId="99" fillId="0" borderId="0" applyFont="0" applyFill="0" applyBorder="0" applyAlignment="0" applyProtection="0"/>
    <xf numFmtId="9" fontId="99" fillId="0" borderId="0" applyFont="0" applyFill="0" applyBorder="0" applyAlignment="0" applyProtection="0"/>
    <xf numFmtId="9" fontId="99" fillId="0" borderId="0" applyFont="0" applyFill="0" applyBorder="0" applyAlignment="0" applyProtection="0"/>
    <xf numFmtId="9" fontId="99" fillId="0" borderId="0" applyFont="0" applyFill="0" applyBorder="0" applyAlignment="0" applyProtection="0"/>
    <xf numFmtId="9" fontId="100" fillId="0" borderId="0" applyFont="0" applyFill="0" applyBorder="0" applyAlignment="0" applyProtection="0"/>
    <xf numFmtId="9" fontId="99" fillId="0" borderId="0" applyFont="0" applyFill="0" applyBorder="0" applyAlignment="0" applyProtection="0"/>
    <xf numFmtId="9" fontId="102" fillId="0" borderId="0" applyFont="0" applyFill="0" applyBorder="0" applyAlignment="0" applyProtection="0"/>
    <xf numFmtId="9" fontId="9" fillId="0" borderId="0" applyFont="0" applyFill="0" applyBorder="0" applyAlignment="0" applyProtection="0"/>
    <xf numFmtId="187" fontId="13" fillId="0" borderId="0">
      <alignment horizontal="right"/>
    </xf>
    <xf numFmtId="0" fontId="72" fillId="0" borderId="0" applyNumberFormat="0" applyFont="0" applyFill="0" applyBorder="0" applyAlignment="0" applyProtection="0">
      <alignment horizontal="left"/>
    </xf>
    <xf numFmtId="15" fontId="72" fillId="0" borderId="0" applyFont="0" applyFill="0" applyBorder="0" applyAlignment="0" applyProtection="0"/>
    <xf numFmtId="4" fontId="72" fillId="0" borderId="0" applyFont="0" applyFill="0" applyBorder="0" applyAlignment="0" applyProtection="0"/>
    <xf numFmtId="0" fontId="73" fillId="0" borderId="21">
      <alignment horizontal="center"/>
    </xf>
    <xf numFmtId="188" fontId="13" fillId="2" borderId="0"/>
    <xf numFmtId="188" fontId="13" fillId="2" borderId="0"/>
    <xf numFmtId="0" fontId="74" fillId="0" borderId="0">
      <alignment horizontal="center"/>
    </xf>
    <xf numFmtId="0" fontId="13" fillId="0" borderId="1">
      <alignment horizontal="centerContinuous"/>
    </xf>
    <xf numFmtId="189" fontId="13" fillId="2" borderId="0">
      <alignment horizontal="right"/>
    </xf>
    <xf numFmtId="190" fontId="13" fillId="2" borderId="4">
      <alignment horizontal="right"/>
    </xf>
    <xf numFmtId="0" fontId="35" fillId="2" borderId="0"/>
    <xf numFmtId="0" fontId="35" fillId="22" borderId="0"/>
    <xf numFmtId="0" fontId="75" fillId="33" borderId="22" applyNumberFormat="0" applyBorder="0" applyAlignment="0">
      <alignment horizontal="center"/>
    </xf>
    <xf numFmtId="0" fontId="27" fillId="34" borderId="0"/>
    <xf numFmtId="191" fontId="76" fillId="0" borderId="0" applyNumberFormat="0" applyFill="0" applyBorder="0" applyAlignment="0" applyProtection="0">
      <alignment horizontal="left"/>
    </xf>
    <xf numFmtId="0" fontId="35" fillId="22" borderId="0"/>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protection locked="0"/>
    </xf>
    <xf numFmtId="0" fontId="77"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77" fillId="0" borderId="23">
      <alignment horizontal="centerContinuous"/>
    </xf>
    <xf numFmtId="0" fontId="12"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protection locked="0"/>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77" fillId="0" borderId="0"/>
    <xf numFmtId="201" fontId="12" fillId="0" borderId="0"/>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77"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201" fontId="77" fillId="0" borderId="0"/>
    <xf numFmtId="201" fontId="12" fillId="0" borderId="0"/>
    <xf numFmtId="201" fontId="12" fillId="0" borderId="0"/>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12" fillId="0" borderId="0"/>
    <xf numFmtId="201" fontId="12" fillId="0" borderId="0"/>
    <xf numFmtId="0" fontId="77"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77" fillId="0" borderId="0"/>
    <xf numFmtId="201" fontId="12" fillId="0" borderId="0"/>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77" fillId="0" borderId="0"/>
    <xf numFmtId="0" fontId="77" fillId="0" borderId="23">
      <protection locked="0"/>
    </xf>
    <xf numFmtId="0" fontId="12" fillId="0" borderId="23">
      <protection locked="0"/>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12" fillId="0" borderId="0"/>
    <xf numFmtId="201" fontId="12" fillId="0" borderId="0"/>
    <xf numFmtId="201" fontId="12" fillId="0" borderId="0"/>
    <xf numFmtId="201" fontId="12" fillId="0" borderId="0"/>
    <xf numFmtId="0" fontId="77" fillId="0" borderId="23">
      <alignment horizontal="centerContinuous"/>
    </xf>
    <xf numFmtId="0" fontId="12"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12" fillId="0" borderId="0"/>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77"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protection locked="0"/>
    </xf>
    <xf numFmtId="201" fontId="77" fillId="0" borderId="0"/>
    <xf numFmtId="201" fontId="12" fillId="0" borderId="0"/>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protection locked="0"/>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77" fillId="0" borderId="0"/>
    <xf numFmtId="201" fontId="12" fillId="0" borderId="0"/>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protection locked="0"/>
    </xf>
    <xf numFmtId="0" fontId="12" fillId="0" borderId="23">
      <protection locked="0"/>
    </xf>
    <xf numFmtId="0" fontId="77" fillId="0" borderId="23">
      <alignment horizontal="centerContinuous"/>
    </xf>
    <xf numFmtId="0" fontId="12" fillId="0" borderId="23">
      <alignment horizontal="centerContinuous"/>
    </xf>
    <xf numFmtId="0" fontId="12" fillId="0" borderId="23">
      <alignment horizontal="centerContinuous"/>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12" fillId="0" borderId="0"/>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12" fillId="0" borderId="0"/>
    <xf numFmtId="201" fontId="12" fillId="0" borderId="0"/>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alignment horizontal="centerContinuous"/>
    </xf>
    <xf numFmtId="0" fontId="12" fillId="0" borderId="23">
      <alignment horizontal="centerContinuous"/>
    </xf>
    <xf numFmtId="0" fontId="77" fillId="0" borderId="23">
      <alignment horizontal="centerContinuous"/>
    </xf>
    <xf numFmtId="0" fontId="77"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protection locked="0"/>
    </xf>
    <xf numFmtId="0" fontId="12" fillId="0" borderId="23">
      <protection locked="0"/>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77" fillId="0" borderId="0"/>
    <xf numFmtId="201" fontId="12" fillId="0" borderId="0"/>
    <xf numFmtId="0" fontId="77" fillId="0" borderId="23">
      <alignment horizontal="centerContinuous"/>
    </xf>
    <xf numFmtId="0" fontId="12"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77"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77" fillId="0" borderId="0"/>
    <xf numFmtId="201" fontId="12" fillId="0" borderId="0"/>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77"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protection locked="0"/>
    </xf>
    <xf numFmtId="201" fontId="77" fillId="0" borderId="0"/>
    <xf numFmtId="201" fontId="12" fillId="0" borderId="0"/>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protection locked="0"/>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8" fillId="25" borderId="15" applyNumberFormat="0" applyFill="0" applyAlignment="0" applyProtection="0">
      <alignment horizontal="centerContinuous" vertical="center"/>
    </xf>
    <xf numFmtId="0" fontId="5" fillId="0" borderId="0"/>
    <xf numFmtId="0" fontId="20" fillId="22" borderId="0"/>
    <xf numFmtId="0" fontId="5" fillId="0" borderId="0"/>
    <xf numFmtId="0" fontId="102" fillId="0" borderId="0"/>
    <xf numFmtId="0" fontId="9" fillId="0" borderId="0"/>
    <xf numFmtId="0" fontId="103" fillId="0" borderId="0"/>
    <xf numFmtId="4" fontId="8" fillId="0" borderId="0" applyFill="0" applyBorder="0" applyProtection="0">
      <alignment horizontal="center" wrapText="1"/>
    </xf>
    <xf numFmtId="4" fontId="8" fillId="0" borderId="0" applyFill="0" applyBorder="0" applyProtection="0">
      <alignment horizontal="center" wrapText="1"/>
    </xf>
    <xf numFmtId="208" fontId="8" fillId="0" borderId="0" applyFill="0" applyBorder="0" applyProtection="0">
      <alignment horizontal="center" wrapText="1"/>
    </xf>
    <xf numFmtId="209" fontId="8" fillId="0" borderId="0" applyFill="0" applyBorder="0" applyProtection="0">
      <alignment horizontal="center" wrapText="1"/>
    </xf>
    <xf numFmtId="4" fontId="8" fillId="0" borderId="0" applyFill="0" applyBorder="0" applyProtection="0">
      <alignment wrapText="1"/>
    </xf>
    <xf numFmtId="0" fontId="8" fillId="0" borderId="0" applyNumberFormat="0" applyFill="0" applyBorder="0" applyProtection="0">
      <alignment horizontal="left" vertical="top" wrapText="1"/>
    </xf>
    <xf numFmtId="0" fontId="79" fillId="0" borderId="0" applyNumberFormat="0" applyFill="0" applyBorder="0" applyProtection="0">
      <alignment horizontal="left" vertical="top" wrapText="1"/>
    </xf>
    <xf numFmtId="4" fontId="80" fillId="0" borderId="0" applyFill="0" applyBorder="0" applyProtection="0">
      <alignment horizontal="center" wrapText="1"/>
    </xf>
    <xf numFmtId="3" fontId="80" fillId="0" borderId="0" applyFill="0" applyBorder="0" applyProtection="0">
      <alignment horizontal="center" wrapText="1"/>
    </xf>
    <xf numFmtId="4" fontId="80" fillId="0" borderId="0" applyFill="0" applyBorder="0" applyProtection="0">
      <alignment wrapText="1"/>
    </xf>
    <xf numFmtId="209" fontId="80" fillId="0" borderId="0" applyFill="0" applyBorder="0" applyProtection="0">
      <alignment horizontal="center" wrapText="1"/>
    </xf>
    <xf numFmtId="0" fontId="79" fillId="0" borderId="24" applyNumberFormat="0" applyFill="0" applyProtection="0">
      <alignment wrapText="1"/>
    </xf>
    <xf numFmtId="0" fontId="10" fillId="0" borderId="0" applyNumberFormat="0" applyFill="0" applyBorder="0" applyProtection="0">
      <alignment wrapText="1"/>
    </xf>
    <xf numFmtId="0" fontId="7" fillId="0" borderId="0" applyNumberFormat="0" applyFill="0" applyBorder="0" applyProtection="0">
      <alignment wrapText="1"/>
    </xf>
    <xf numFmtId="0" fontId="79" fillId="0" borderId="24" applyNumberFormat="0" applyFill="0" applyProtection="0">
      <alignment horizontal="center" wrapText="1"/>
    </xf>
    <xf numFmtId="210" fontId="79" fillId="0" borderId="0" applyFill="0" applyBorder="0" applyProtection="0">
      <alignment horizontal="center" wrapText="1"/>
    </xf>
    <xf numFmtId="0" fontId="81" fillId="0" borderId="0" applyNumberFormat="0" applyFill="0" applyBorder="0" applyProtection="0">
      <alignment horizontal="justify" wrapText="1"/>
    </xf>
    <xf numFmtId="0" fontId="44" fillId="0" borderId="0" applyNumberFormat="0" applyFill="0" applyBorder="0" applyProtection="0">
      <alignment horizontal="justify" wrapText="1"/>
    </xf>
    <xf numFmtId="0" fontId="79" fillId="0" borderId="0" applyNumberFormat="0" applyFill="0" applyBorder="0" applyProtection="0">
      <alignment horizontal="centerContinuous" wrapText="1"/>
    </xf>
    <xf numFmtId="40" fontId="82" fillId="0" borderId="0" applyBorder="0">
      <alignment horizontal="right"/>
    </xf>
    <xf numFmtId="0" fontId="7" fillId="0" borderId="0" applyFill="0" applyBorder="0" applyProtection="0">
      <alignment horizontal="left"/>
    </xf>
    <xf numFmtId="49" fontId="83" fillId="0" borderId="0"/>
    <xf numFmtId="49" fontId="42" fillId="27" borderId="25" applyFont="0" applyFill="0" applyBorder="0" applyAlignment="0" applyProtection="0">
      <alignment horizontal="left" vertical="center" indent="1"/>
    </xf>
    <xf numFmtId="49" fontId="8" fillId="27" borderId="25" applyFont="0" applyFill="0" applyBorder="0" applyAlignment="0" applyProtection="0">
      <alignment horizontal="left" vertical="center" indent="1"/>
    </xf>
    <xf numFmtId="0" fontId="40" fillId="0" borderId="0" applyNumberFormat="0" applyFont="0" applyAlignment="0">
      <alignment horizontal="left"/>
    </xf>
    <xf numFmtId="0" fontId="84" fillId="0" borderId="0" applyNumberFormat="0" applyFill="0" applyBorder="0" applyAlignment="0" applyProtection="0"/>
    <xf numFmtId="0" fontId="85" fillId="0" borderId="0"/>
    <xf numFmtId="0" fontId="86" fillId="35" borderId="0" applyBorder="0"/>
    <xf numFmtId="0" fontId="87" fillId="0" borderId="26" applyNumberFormat="0" applyFill="0" applyAlignment="0" applyProtection="0"/>
    <xf numFmtId="0" fontId="88" fillId="0" borderId="22" applyNumberFormat="0" applyBorder="0" applyProtection="0">
      <alignment horizontal="center"/>
    </xf>
    <xf numFmtId="0" fontId="78" fillId="0" borderId="1" applyNumberFormat="0" applyFont="0" applyBorder="0" applyAlignment="0" applyProtection="0">
      <alignment horizontal="centerContinuous" vertical="center"/>
    </xf>
    <xf numFmtId="211" fontId="89" fillId="27" borderId="0" applyNumberFormat="0" applyFont="0" applyFill="0" applyBorder="0" applyAlignment="0">
      <alignment horizontal="centerContinuous" vertical="center"/>
      <protection locked="0"/>
    </xf>
    <xf numFmtId="0" fontId="36" fillId="25" borderId="0" applyNumberFormat="0" applyFill="0" applyAlignment="0">
      <alignment horizontal="centerContinuous" vertical="center"/>
    </xf>
    <xf numFmtId="0" fontId="90" fillId="0" borderId="0" applyNumberFormat="0" applyFill="0" applyBorder="0" applyAlignment="0" applyProtection="0"/>
    <xf numFmtId="0" fontId="77" fillId="0" borderId="0" applyFont="0" applyFill="0" applyBorder="0" applyAlignment="0" applyProtection="0"/>
    <xf numFmtId="212" fontId="5" fillId="0" borderId="0" applyFont="0" applyFill="0" applyBorder="0" applyAlignment="0" applyProtection="0"/>
    <xf numFmtId="212" fontId="102" fillId="0" borderId="0" applyFont="0" applyFill="0" applyBorder="0" applyAlignment="0" applyProtection="0"/>
    <xf numFmtId="212" fontId="9" fillId="0" borderId="0" applyFont="0" applyFill="0" applyBorder="0" applyAlignment="0" applyProtection="0"/>
    <xf numFmtId="212" fontId="103"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30" fillId="0" borderId="0" applyFont="0" applyFill="0" applyBorder="0" applyAlignment="0" applyProtection="0"/>
    <xf numFmtId="213" fontId="5" fillId="0" borderId="0" applyFont="0" applyFill="0" applyBorder="0" applyAlignment="0" applyProtection="0"/>
    <xf numFmtId="213" fontId="102" fillId="0" borderId="0" applyFont="0" applyFill="0" applyBorder="0" applyAlignment="0" applyProtection="0"/>
    <xf numFmtId="213" fontId="9" fillId="0" borderId="0" applyFont="0" applyFill="0" applyBorder="0" applyAlignment="0" applyProtection="0"/>
    <xf numFmtId="213" fontId="103" fillId="0" borderId="0" applyFont="0" applyFill="0" applyBorder="0" applyAlignment="0" applyProtection="0"/>
    <xf numFmtId="212" fontId="5" fillId="0" borderId="0" applyFont="0" applyFill="0" applyBorder="0" applyAlignment="0" applyProtection="0"/>
    <xf numFmtId="212" fontId="102" fillId="0" borderId="0" applyFont="0" applyFill="0" applyBorder="0" applyAlignment="0" applyProtection="0"/>
    <xf numFmtId="212" fontId="9" fillId="0" borderId="0" applyFont="0" applyFill="0" applyBorder="0" applyAlignment="0" applyProtection="0"/>
    <xf numFmtId="212" fontId="103" fillId="0" borderId="0" applyFont="0" applyFill="0" applyBorder="0" applyAlignment="0" applyProtection="0"/>
    <xf numFmtId="0" fontId="91" fillId="0" borderId="0" applyNumberFormat="0" applyFill="0" applyBorder="0" applyAlignment="0" applyProtection="0">
      <alignment vertical="top"/>
      <protection locked="0"/>
    </xf>
    <xf numFmtId="38" fontId="92" fillId="0" borderId="0" applyFont="0" applyFill="0" applyBorder="0" applyAlignment="0" applyProtection="0"/>
    <xf numFmtId="40" fontId="92" fillId="0" borderId="0" applyFont="0" applyFill="0" applyBorder="0" applyAlignment="0" applyProtection="0"/>
    <xf numFmtId="0" fontId="92" fillId="0" borderId="0" applyFont="0" applyFill="0" applyBorder="0" applyAlignment="0" applyProtection="0"/>
    <xf numFmtId="0" fontId="92" fillId="0" borderId="0" applyFont="0" applyFill="0" applyBorder="0" applyAlignment="0" applyProtection="0"/>
    <xf numFmtId="0" fontId="93" fillId="0" borderId="0"/>
    <xf numFmtId="214" fontId="14" fillId="0" borderId="0" applyFont="0" applyFill="0" applyBorder="0" applyAlignment="0" applyProtection="0"/>
    <xf numFmtId="215" fontId="14" fillId="0" borderId="0" applyFont="0" applyFill="0" applyBorder="0" applyAlignment="0" applyProtection="0"/>
    <xf numFmtId="43" fontId="9" fillId="0" borderId="0" applyFont="0" applyFill="0" applyBorder="0" applyAlignment="0" applyProtection="0"/>
    <xf numFmtId="214" fontId="11" fillId="0" borderId="0" applyFont="0" applyFill="0" applyBorder="0" applyAlignment="0" applyProtection="0"/>
    <xf numFmtId="215" fontId="11" fillId="0" borderId="0" applyFont="0" applyFill="0" applyBorder="0" applyAlignment="0" applyProtection="0"/>
    <xf numFmtId="0" fontId="14" fillId="0" borderId="0"/>
    <xf numFmtId="0" fontId="11" fillId="0" borderId="0"/>
    <xf numFmtId="43" fontId="94" fillId="0" borderId="0" applyFont="0" applyFill="0" applyBorder="0" applyAlignment="0" applyProtection="0"/>
    <xf numFmtId="0" fontId="95" fillId="0" borderId="0"/>
    <xf numFmtId="216" fontId="96" fillId="0" borderId="0" applyFont="0" applyFill="0" applyBorder="0" applyAlignment="0" applyProtection="0"/>
    <xf numFmtId="217" fontId="96" fillId="0" borderId="0" applyFont="0" applyFill="0" applyBorder="0" applyAlignment="0" applyProtection="0"/>
    <xf numFmtId="0" fontId="97" fillId="0" borderId="0"/>
    <xf numFmtId="167" fontId="96" fillId="0" borderId="0" applyFont="0" applyFill="0" applyBorder="0" applyAlignment="0" applyProtection="0"/>
    <xf numFmtId="218" fontId="96" fillId="0" borderId="0" applyFont="0" applyFill="0" applyBorder="0" applyAlignment="0" applyProtection="0"/>
    <xf numFmtId="43" fontId="5" fillId="0" borderId="0" applyFont="0" applyFill="0" applyBorder="0" applyAlignment="0" applyProtection="0"/>
    <xf numFmtId="0" fontId="107" fillId="0" borderId="0"/>
    <xf numFmtId="43" fontId="108"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109" fillId="0" borderId="0" applyNumberFormat="0" applyFill="0" applyBorder="0" applyAlignment="0" applyProtection="0">
      <alignment vertical="top"/>
      <protection locked="0"/>
    </xf>
    <xf numFmtId="9" fontId="108" fillId="0" borderId="0" applyFont="0" applyFill="0" applyBorder="0" applyAlignment="0" applyProtection="0"/>
    <xf numFmtId="44" fontId="108" fillId="0" borderId="0" applyFont="0" applyFill="0" applyBorder="0" applyAlignment="0" applyProtection="0"/>
    <xf numFmtId="0" fontId="4" fillId="0" borderId="0"/>
    <xf numFmtId="0" fontId="110" fillId="0" borderId="0"/>
    <xf numFmtId="0" fontId="111" fillId="0" borderId="0"/>
    <xf numFmtId="0" fontId="112" fillId="0" borderId="0"/>
    <xf numFmtId="9" fontId="111" fillId="0" borderId="0" applyFont="0" applyFill="0" applyBorder="0" applyAlignment="0" applyProtection="0"/>
    <xf numFmtId="9" fontId="4" fillId="0" borderId="0" applyFont="0" applyFill="0" applyBorder="0" applyAlignment="0" applyProtection="0"/>
    <xf numFmtId="43" fontId="111" fillId="0" borderId="0" applyFont="0" applyFill="0" applyBorder="0" applyAlignment="0" applyProtection="0"/>
    <xf numFmtId="43" fontId="4" fillId="0" borderId="0" applyFont="0" applyFill="0" applyBorder="0" applyAlignment="0" applyProtection="0"/>
    <xf numFmtId="0" fontId="4" fillId="0" borderId="0"/>
    <xf numFmtId="0" fontId="165" fillId="46"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111" fillId="0" borderId="0" applyFont="0" applyFill="0" applyBorder="0" applyAlignment="0" applyProtection="0"/>
    <xf numFmtId="226"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4" fillId="0" borderId="0"/>
    <xf numFmtId="0" fontId="111" fillId="0" borderId="0"/>
    <xf numFmtId="0" fontId="2" fillId="0" borderId="0"/>
    <xf numFmtId="0" fontId="4" fillId="0" borderId="0"/>
    <xf numFmtId="0" fontId="4" fillId="0" borderId="0"/>
    <xf numFmtId="0" fontId="4" fillId="0" borderId="0"/>
    <xf numFmtId="0" fontId="2" fillId="0" borderId="0"/>
    <xf numFmtId="0" fontId="2" fillId="0" borderId="0"/>
    <xf numFmtId="0" fontId="4" fillId="0" borderId="0"/>
    <xf numFmtId="0" fontId="5" fillId="0" borderId="0"/>
    <xf numFmtId="0" fontId="4" fillId="0" borderId="0"/>
    <xf numFmtId="0" fontId="2" fillId="0" borderId="0"/>
    <xf numFmtId="0" fontId="2" fillId="0" borderId="0"/>
    <xf numFmtId="0" fontId="4" fillId="0" borderId="0"/>
    <xf numFmtId="0" fontId="5" fillId="0" borderId="0"/>
    <xf numFmtId="0" fontId="4" fillId="0" borderId="0"/>
    <xf numFmtId="227" fontId="166" fillId="0" borderId="0"/>
    <xf numFmtId="0" fontId="2" fillId="0" borderId="0"/>
    <xf numFmtId="0" fontId="4" fillId="0" borderId="0"/>
    <xf numFmtId="0" fontId="2"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6" fillId="0" borderId="0"/>
    <xf numFmtId="0" fontId="2" fillId="0" borderId="0"/>
    <xf numFmtId="0" fontId="2" fillId="0" borderId="0"/>
    <xf numFmtId="9" fontId="111" fillId="0" borderId="0" applyFont="0" applyFill="0" applyBorder="0" applyAlignment="0" applyProtection="0"/>
    <xf numFmtId="9" fontId="166"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227" fontId="167" fillId="0" borderId="0" applyNumberFormat="0" applyFill="0" applyBorder="0" applyAlignment="0" applyProtection="0"/>
    <xf numFmtId="227" fontId="166" fillId="47" borderId="0" applyNumberFormat="0" applyFont="0" applyBorder="0" applyAlignment="0" applyProtection="0"/>
    <xf numFmtId="0" fontId="167" fillId="0" borderId="38" applyFill="0" applyProtection="0">
      <alignment horizontal="right" wrapText="1"/>
    </xf>
    <xf numFmtId="227" fontId="168" fillId="0" borderId="39" applyNumberFormat="0" applyFill="0" applyAlignment="0" applyProtection="0"/>
    <xf numFmtId="0" fontId="169" fillId="0" borderId="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6"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1" fillId="0" borderId="0" applyFont="0" applyFill="0" applyBorder="0" applyAlignment="0" applyProtection="0"/>
    <xf numFmtId="44" fontId="111" fillId="0" borderId="0" applyFont="0" applyFill="0" applyBorder="0" applyAlignment="0" applyProtection="0"/>
    <xf numFmtId="44" fontId="4" fillId="0" borderId="0" applyFont="0" applyFill="0" applyBorder="0" applyAlignment="0" applyProtection="0"/>
    <xf numFmtId="0" fontId="5" fillId="0" borderId="0"/>
    <xf numFmtId="0" fontId="172" fillId="48" borderId="0" applyNumberFormat="0" applyBorder="0" applyAlignment="0" applyProtection="0"/>
    <xf numFmtId="0" fontId="41" fillId="5" borderId="0" applyNumberFormat="0" applyBorder="0" applyAlignment="0" applyProtection="0"/>
    <xf numFmtId="0" fontId="173" fillId="0" borderId="0" applyNumberFormat="0" applyFill="0" applyBorder="0" applyAlignment="0" applyProtection="0">
      <alignment vertical="top"/>
      <protection locked="0"/>
    </xf>
    <xf numFmtId="0" fontId="174" fillId="0" borderId="0" applyNumberFormat="0" applyFill="0" applyBorder="0" applyAlignment="0" applyProtection="0"/>
    <xf numFmtId="0" fontId="5" fillId="0" borderId="0"/>
    <xf numFmtId="0" fontId="111" fillId="0" borderId="0"/>
    <xf numFmtId="0" fontId="111" fillId="0" borderId="0"/>
    <xf numFmtId="0" fontId="175" fillId="0" borderId="0">
      <alignment vertical="top"/>
    </xf>
    <xf numFmtId="0" fontId="4" fillId="0" borderId="0"/>
    <xf numFmtId="0" fontId="1" fillId="0" borderId="0"/>
    <xf numFmtId="0" fontId="1" fillId="0" borderId="0"/>
    <xf numFmtId="0" fontId="5" fillId="0" borderId="0"/>
    <xf numFmtId="0" fontId="4" fillId="0" borderId="0"/>
    <xf numFmtId="0" fontId="5" fillId="0" borderId="0"/>
    <xf numFmtId="0" fontId="5" fillId="0" borderId="0"/>
    <xf numFmtId="0" fontId="1" fillId="0" borderId="0"/>
    <xf numFmtId="0" fontId="5" fillId="0" borderId="0"/>
    <xf numFmtId="0" fontId="5" fillId="0" borderId="0"/>
    <xf numFmtId="0" fontId="111" fillId="0" borderId="0"/>
    <xf numFmtId="0" fontId="111" fillId="0" borderId="0"/>
    <xf numFmtId="0" fontId="4" fillId="0" borderId="0"/>
    <xf numFmtId="0" fontId="66" fillId="0" borderId="0"/>
    <xf numFmtId="0" fontId="1" fillId="0" borderId="0"/>
    <xf numFmtId="0" fontId="1" fillId="0" borderId="0"/>
    <xf numFmtId="0" fontId="1" fillId="0" borderId="0"/>
    <xf numFmtId="0" fontId="1" fillId="0" borderId="0"/>
    <xf numFmtId="0" fontId="1" fillId="0" borderId="0"/>
    <xf numFmtId="0" fontId="4" fillId="0" borderId="0"/>
    <xf numFmtId="0" fontId="111" fillId="0" borderId="0"/>
    <xf numFmtId="0" fontId="1" fillId="0" borderId="0"/>
    <xf numFmtId="0" fontId="1" fillId="0" borderId="0"/>
    <xf numFmtId="0" fontId="66" fillId="0" borderId="0"/>
    <xf numFmtId="0" fontId="1" fillId="0" borderId="0"/>
    <xf numFmtId="9" fontId="111"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11" fillId="0" borderId="0" applyFont="0" applyFill="0" applyBorder="0" applyAlignment="0" applyProtection="0"/>
  </cellStyleXfs>
  <cellXfs count="255">
    <xf numFmtId="0" fontId="0" fillId="0" borderId="0" xfId="0"/>
    <xf numFmtId="0" fontId="113" fillId="0" borderId="0" xfId="2837" applyFont="1"/>
    <xf numFmtId="0" fontId="114" fillId="39" borderId="0" xfId="2834" applyFont="1" applyFill="1" applyAlignment="1">
      <alignment horizontal="left" vertical="center" readingOrder="1"/>
    </xf>
    <xf numFmtId="0" fontId="119" fillId="0" borderId="0" xfId="2837" applyFont="1"/>
    <xf numFmtId="0" fontId="120" fillId="0" borderId="0" xfId="2837" applyFont="1"/>
    <xf numFmtId="0" fontId="121" fillId="0" borderId="0" xfId="2837" applyFont="1"/>
    <xf numFmtId="0" fontId="130" fillId="0" borderId="0" xfId="2834" applyFont="1" applyAlignment="1">
      <alignment horizontal="left" vertical="center" readingOrder="1"/>
    </xf>
    <xf numFmtId="0" fontId="133" fillId="0" borderId="0" xfId="0" applyFont="1"/>
    <xf numFmtId="0" fontId="134" fillId="0" borderId="0" xfId="0" applyFont="1"/>
    <xf numFmtId="0" fontId="133" fillId="0" borderId="15" xfId="0" applyFont="1" applyBorder="1"/>
    <xf numFmtId="0" fontId="134" fillId="0" borderId="0" xfId="0" applyFont="1" applyAlignment="1">
      <alignment horizontal="center"/>
    </xf>
    <xf numFmtId="0" fontId="137" fillId="40" borderId="0" xfId="0" applyFont="1" applyFill="1"/>
    <xf numFmtId="0" fontId="136" fillId="0" borderId="0" xfId="514" applyFont="1" applyAlignment="1" applyProtection="1"/>
    <xf numFmtId="0" fontId="138" fillId="0" borderId="0" xfId="0" applyFont="1" applyAlignment="1">
      <alignment wrapText="1"/>
    </xf>
    <xf numFmtId="0" fontId="137" fillId="0" borderId="0" xfId="0" applyFont="1" applyAlignment="1">
      <alignment wrapText="1"/>
    </xf>
    <xf numFmtId="0" fontId="138" fillId="40" borderId="0" xfId="0" applyFont="1" applyFill="1"/>
    <xf numFmtId="0" fontId="138" fillId="0" borderId="0" xfId="0" applyFont="1"/>
    <xf numFmtId="0" fontId="137" fillId="0" borderId="0" xfId="0" applyFont="1"/>
    <xf numFmtId="0" fontId="133" fillId="0" borderId="0" xfId="0" applyFont="1" applyAlignment="1">
      <alignment horizontal="center"/>
    </xf>
    <xf numFmtId="0" fontId="139" fillId="0" borderId="0" xfId="2835" applyFont="1"/>
    <xf numFmtId="0" fontId="3" fillId="0" borderId="0" xfId="2834" applyFont="1"/>
    <xf numFmtId="0" fontId="140" fillId="0" borderId="0" xfId="2835" applyFont="1"/>
    <xf numFmtId="9" fontId="3" fillId="0" borderId="0" xfId="2836" applyNumberFormat="1" applyFont="1"/>
    <xf numFmtId="0" fontId="139" fillId="0" borderId="0" xfId="2835" applyFont="1" applyAlignment="1">
      <alignment horizontal="center" vertical="center"/>
    </xf>
    <xf numFmtId="0" fontId="134" fillId="0" borderId="0" xfId="0" applyFont="1" applyAlignment="1">
      <alignment horizontal="right" wrapText="1"/>
    </xf>
    <xf numFmtId="0" fontId="134" fillId="0" borderId="0" xfId="2830" applyFont="1"/>
    <xf numFmtId="0" fontId="142" fillId="0" borderId="0" xfId="0" applyFont="1"/>
    <xf numFmtId="43" fontId="134" fillId="0" borderId="0" xfId="0" applyNumberFormat="1" applyFont="1" applyAlignment="1">
      <alignment horizontal="right" wrapText="1"/>
    </xf>
    <xf numFmtId="41" fontId="134" fillId="0" borderId="0" xfId="0" applyNumberFormat="1" applyFont="1"/>
    <xf numFmtId="0" fontId="144" fillId="0" borderId="0" xfId="0" applyFont="1" applyAlignment="1">
      <alignment vertical="center"/>
    </xf>
    <xf numFmtId="0" fontId="141" fillId="38" borderId="0" xfId="0" applyFont="1" applyFill="1"/>
    <xf numFmtId="0" fontId="134" fillId="36" borderId="8" xfId="0" applyFont="1" applyFill="1" applyBorder="1" applyAlignment="1">
      <alignment horizontal="center" vertical="center" wrapText="1"/>
    </xf>
    <xf numFmtId="0" fontId="141" fillId="0" borderId="0" xfId="0" applyFont="1" applyAlignment="1">
      <alignment horizontal="left" vertical="top" wrapText="1" indent="1"/>
    </xf>
    <xf numFmtId="164" fontId="134" fillId="0" borderId="0" xfId="440" applyNumberFormat="1" applyFont="1" applyAlignment="1">
      <alignment horizontal="right" wrapText="1"/>
    </xf>
    <xf numFmtId="0" fontId="134" fillId="38" borderId="0" xfId="0" applyFont="1" applyFill="1" applyAlignment="1">
      <alignment horizontal="left" vertical="top" wrapText="1" indent="1"/>
    </xf>
    <xf numFmtId="164" fontId="134" fillId="38" borderId="0" xfId="440" applyNumberFormat="1" applyFont="1" applyFill="1" applyAlignment="1">
      <alignment horizontal="right" wrapText="1"/>
    </xf>
    <xf numFmtId="164" fontId="134" fillId="0" borderId="0" xfId="2830" applyNumberFormat="1" applyFont="1"/>
    <xf numFmtId="0" fontId="134" fillId="0" borderId="0" xfId="0" applyFont="1" applyAlignment="1">
      <alignment horizontal="left" vertical="top" wrapText="1" indent="1"/>
    </xf>
    <xf numFmtId="0" fontId="134" fillId="0" borderId="0" xfId="0" applyFont="1" applyAlignment="1">
      <alignment horizontal="right"/>
    </xf>
    <xf numFmtId="0" fontId="141" fillId="38" borderId="0" xfId="0" applyFont="1" applyFill="1" applyAlignment="1">
      <alignment horizontal="left" vertical="top" wrapText="1" indent="1"/>
    </xf>
    <xf numFmtId="164" fontId="134" fillId="38" borderId="9" xfId="440" applyNumberFormat="1" applyFont="1" applyFill="1" applyBorder="1" applyAlignment="1">
      <alignment horizontal="right" wrapText="1"/>
    </xf>
    <xf numFmtId="220" fontId="134" fillId="0" borderId="0" xfId="2830" applyNumberFormat="1" applyFont="1"/>
    <xf numFmtId="219" fontId="134" fillId="0" borderId="0" xfId="2830" applyNumberFormat="1" applyFont="1"/>
    <xf numFmtId="164" fontId="134" fillId="0" borderId="0" xfId="440" applyNumberFormat="1" applyFont="1"/>
    <xf numFmtId="0" fontId="134" fillId="0" borderId="0" xfId="0" applyFont="1" applyAlignment="1">
      <alignment horizontal="left" indent="1"/>
    </xf>
    <xf numFmtId="0" fontId="134" fillId="38" borderId="8" xfId="0" applyFont="1" applyFill="1" applyBorder="1" applyAlignment="1">
      <alignment horizontal="centerContinuous" vertical="center" wrapText="1"/>
    </xf>
    <xf numFmtId="0" fontId="141" fillId="38" borderId="8" xfId="0" applyFont="1" applyFill="1" applyBorder="1" applyAlignment="1">
      <alignment horizontal="centerContinuous" vertical="center" wrapText="1"/>
    </xf>
    <xf numFmtId="0" fontId="143" fillId="0" borderId="0" xfId="0" applyFont="1" applyAlignment="1">
      <alignment vertical="center" wrapText="1"/>
    </xf>
    <xf numFmtId="15" fontId="141" fillId="38" borderId="8" xfId="0" quotePrefix="1" applyNumberFormat="1" applyFont="1" applyFill="1" applyBorder="1" applyAlignment="1">
      <alignment horizontal="centerContinuous" vertical="center" wrapText="1"/>
    </xf>
    <xf numFmtId="0" fontId="134" fillId="0" borderId="0" xfId="0" applyFont="1" applyAlignment="1">
      <alignment vertical="center" wrapText="1"/>
    </xf>
    <xf numFmtId="0" fontId="134" fillId="36" borderId="0" xfId="0" applyFont="1" applyFill="1"/>
    <xf numFmtId="164" fontId="134" fillId="36" borderId="0" xfId="440" applyNumberFormat="1" applyFont="1" applyFill="1" applyAlignment="1">
      <alignment horizontal="right"/>
    </xf>
    <xf numFmtId="0" fontId="134" fillId="0" borderId="0" xfId="0" applyFont="1" applyAlignment="1">
      <alignment vertical="top" wrapText="1"/>
    </xf>
    <xf numFmtId="41" fontId="134" fillId="0" borderId="0" xfId="0" applyNumberFormat="1" applyFont="1" applyAlignment="1">
      <alignment horizontal="right"/>
    </xf>
    <xf numFmtId="0" fontId="134" fillId="37" borderId="0" xfId="0" applyFont="1" applyFill="1" applyAlignment="1">
      <alignment vertical="top" wrapText="1"/>
    </xf>
    <xf numFmtId="164" fontId="134" fillId="36" borderId="0" xfId="440" applyNumberFormat="1" applyFont="1" applyFill="1"/>
    <xf numFmtId="41" fontId="134" fillId="36" borderId="0" xfId="0" applyNumberFormat="1" applyFont="1" applyFill="1" applyAlignment="1">
      <alignment horizontal="right"/>
    </xf>
    <xf numFmtId="41" fontId="134" fillId="36" borderId="0" xfId="0" applyNumberFormat="1" applyFont="1" applyFill="1"/>
    <xf numFmtId="0" fontId="134" fillId="0" borderId="21" xfId="0" applyFont="1" applyBorder="1"/>
    <xf numFmtId="164" fontId="134" fillId="0" borderId="21" xfId="440" applyNumberFormat="1" applyFont="1" applyBorder="1" applyAlignment="1">
      <alignment horizontal="right"/>
    </xf>
    <xf numFmtId="165" fontId="134" fillId="0" borderId="0" xfId="0" applyNumberFormat="1" applyFont="1" applyAlignment="1">
      <alignment horizontal="right"/>
    </xf>
    <xf numFmtId="165" fontId="134" fillId="0" borderId="21" xfId="0" applyNumberFormat="1" applyFont="1" applyBorder="1" applyAlignment="1">
      <alignment horizontal="right"/>
    </xf>
    <xf numFmtId="164" fontId="134" fillId="0" borderId="21" xfId="440" applyNumberFormat="1" applyFont="1" applyBorder="1"/>
    <xf numFmtId="0" fontId="141" fillId="37" borderId="0" xfId="0" applyFont="1" applyFill="1" applyAlignment="1">
      <alignment vertical="top" wrapText="1"/>
    </xf>
    <xf numFmtId="165" fontId="134" fillId="0" borderId="0" xfId="576" applyNumberFormat="1" applyFont="1"/>
    <xf numFmtId="165" fontId="141" fillId="36" borderId="0" xfId="576" applyNumberFormat="1" applyFont="1" applyFill="1"/>
    <xf numFmtId="164" fontId="141" fillId="36" borderId="0" xfId="440" applyNumberFormat="1" applyFont="1" applyFill="1" applyAlignment="1">
      <alignment horizontal="right"/>
    </xf>
    <xf numFmtId="165" fontId="141" fillId="0" borderId="0" xfId="576" applyNumberFormat="1" applyFont="1" applyAlignment="1">
      <alignment horizontal="right"/>
    </xf>
    <xf numFmtId="0" fontId="141" fillId="0" borderId="0" xfId="0" applyFont="1" applyAlignment="1">
      <alignment vertical="top" wrapText="1"/>
    </xf>
    <xf numFmtId="164" fontId="141" fillId="36" borderId="0" xfId="0" applyNumberFormat="1" applyFont="1" applyFill="1" applyAlignment="1">
      <alignment horizontal="right"/>
    </xf>
    <xf numFmtId="41" fontId="134" fillId="0" borderId="21" xfId="0" applyNumberFormat="1" applyFont="1" applyBorder="1" applyAlignment="1">
      <alignment horizontal="right"/>
    </xf>
    <xf numFmtId="0" fontId="141" fillId="36" borderId="0" xfId="0" applyFont="1" applyFill="1" applyAlignment="1">
      <alignment vertical="top" wrapText="1"/>
    </xf>
    <xf numFmtId="164" fontId="134" fillId="0" borderId="0" xfId="440" applyNumberFormat="1" applyFont="1" applyAlignment="1">
      <alignment horizontal="right"/>
    </xf>
    <xf numFmtId="164" fontId="145" fillId="0" borderId="0" xfId="440" applyNumberFormat="1" applyFont="1"/>
    <xf numFmtId="0" fontId="145" fillId="36" borderId="0" xfId="0" applyFont="1" applyFill="1"/>
    <xf numFmtId="164" fontId="134" fillId="38" borderId="0" xfId="440" applyNumberFormat="1" applyFont="1" applyFill="1" applyAlignment="1">
      <alignment horizontal="right"/>
    </xf>
    <xf numFmtId="164" fontId="134" fillId="0" borderId="0" xfId="0" applyNumberFormat="1" applyFont="1"/>
    <xf numFmtId="41" fontId="134" fillId="38" borderId="0" xfId="0" applyNumberFormat="1" applyFont="1" applyFill="1" applyAlignment="1">
      <alignment horizontal="right"/>
    </xf>
    <xf numFmtId="0" fontId="141" fillId="0" borderId="29" xfId="0" applyFont="1" applyBorder="1"/>
    <xf numFmtId="41" fontId="141" fillId="0" borderId="29" xfId="0" applyNumberFormat="1" applyFont="1" applyBorder="1" applyAlignment="1">
      <alignment horizontal="right"/>
    </xf>
    <xf numFmtId="0" fontId="145" fillId="0" borderId="0" xfId="0" applyFont="1"/>
    <xf numFmtId="166" fontId="134" fillId="0" borderId="0" xfId="0" applyNumberFormat="1" applyFont="1" applyAlignment="1">
      <alignment horizontal="right"/>
    </xf>
    <xf numFmtId="0" fontId="141" fillId="36" borderId="0" xfId="0" applyFont="1" applyFill="1"/>
    <xf numFmtId="0" fontId="134" fillId="36" borderId="8" xfId="0" applyFont="1" applyFill="1" applyBorder="1" applyAlignment="1">
      <alignment horizontal="center" wrapText="1"/>
    </xf>
    <xf numFmtId="0" fontId="146" fillId="0" borderId="0" xfId="0" applyFont="1"/>
    <xf numFmtId="0" fontId="134" fillId="36" borderId="0" xfId="0" applyFont="1" applyFill="1" applyAlignment="1">
      <alignment horizontal="left" indent="2"/>
    </xf>
    <xf numFmtId="41" fontId="134" fillId="0" borderId="0" xfId="2830" applyNumberFormat="1" applyFont="1"/>
    <xf numFmtId="0" fontId="134" fillId="0" borderId="0" xfId="0" applyFont="1" applyAlignment="1">
      <alignment horizontal="left" indent="2"/>
    </xf>
    <xf numFmtId="0" fontId="146" fillId="0" borderId="0" xfId="0" applyFont="1" applyAlignment="1">
      <alignment wrapText="1"/>
    </xf>
    <xf numFmtId="0" fontId="147" fillId="42" borderId="0" xfId="0" applyFont="1" applyFill="1" applyAlignment="1">
      <alignment horizontal="left" indent="1"/>
    </xf>
    <xf numFmtId="0" fontId="148" fillId="42" borderId="0" xfId="0" applyFont="1" applyFill="1" applyAlignment="1">
      <alignment horizontal="left" indent="1"/>
    </xf>
    <xf numFmtId="0" fontId="110" fillId="39" borderId="0" xfId="2835" applyFill="1"/>
    <xf numFmtId="0" fontId="110" fillId="39" borderId="0" xfId="2835" applyFill="1" applyBorder="1"/>
    <xf numFmtId="0" fontId="115" fillId="0" borderId="0" xfId="2837" applyFont="1" applyBorder="1"/>
    <xf numFmtId="0" fontId="110" fillId="0" borderId="0" xfId="2835" applyFill="1"/>
    <xf numFmtId="0" fontId="110" fillId="0" borderId="0" xfId="2835" applyFill="1" applyBorder="1"/>
    <xf numFmtId="0" fontId="4" fillId="0" borderId="0" xfId="2834"/>
    <xf numFmtId="0" fontId="116" fillId="0" borderId="30" xfId="2837" applyFont="1" applyFill="1" applyBorder="1" applyAlignment="1">
      <alignment horizontal="left"/>
    </xf>
    <xf numFmtId="0" fontId="117" fillId="0" borderId="30" xfId="2837" applyFont="1" applyFill="1" applyBorder="1" applyAlignment="1">
      <alignment horizontal="center"/>
    </xf>
    <xf numFmtId="0" fontId="118" fillId="0" borderId="0" xfId="2837" applyFont="1" applyFill="1" applyBorder="1" applyAlignment="1">
      <alignment horizontal="center"/>
    </xf>
    <xf numFmtId="0" fontId="118" fillId="0" borderId="31" xfId="2837" applyFont="1" applyFill="1" applyBorder="1" applyAlignment="1">
      <alignment horizontal="center"/>
    </xf>
    <xf numFmtId="0" fontId="110" fillId="0" borderId="31" xfId="2835" applyFill="1" applyBorder="1"/>
    <xf numFmtId="11" fontId="110" fillId="0" borderId="0" xfId="2835" applyNumberFormat="1" applyFill="1"/>
    <xf numFmtId="11" fontId="110" fillId="0" borderId="0" xfId="2835" applyNumberFormat="1" applyFill="1" applyBorder="1"/>
    <xf numFmtId="11" fontId="110" fillId="0" borderId="31" xfId="2835" applyNumberFormat="1" applyFill="1" applyBorder="1"/>
    <xf numFmtId="0" fontId="121" fillId="0" borderId="0" xfId="2837" applyFont="1" applyAlignment="1"/>
    <xf numFmtId="221" fontId="121" fillId="0" borderId="0" xfId="2837" applyNumberFormat="1" applyFont="1" applyFill="1" applyBorder="1" applyAlignment="1">
      <alignment horizontal="right" vertical="center"/>
    </xf>
    <xf numFmtId="221" fontId="122" fillId="0" borderId="0" xfId="2837" applyNumberFormat="1" applyFont="1" applyFill="1" applyBorder="1" applyAlignment="1">
      <alignment horizontal="right" vertical="center"/>
    </xf>
    <xf numFmtId="221" fontId="122" fillId="0" borderId="31" xfId="2837" applyNumberFormat="1" applyFont="1" applyFill="1" applyBorder="1" applyAlignment="1">
      <alignment horizontal="right" vertical="center"/>
    </xf>
    <xf numFmtId="221" fontId="4" fillId="0" borderId="0" xfId="2834" applyNumberFormat="1" applyAlignment="1">
      <alignment horizontal="right" vertical="center"/>
    </xf>
    <xf numFmtId="222" fontId="121" fillId="0" borderId="0" xfId="2837" applyNumberFormat="1" applyFont="1" applyFill="1" applyBorder="1" applyAlignment="1">
      <alignment horizontal="right"/>
    </xf>
    <xf numFmtId="0" fontId="123" fillId="0" borderId="32" xfId="2837" applyFont="1" applyFill="1" applyBorder="1" applyAlignment="1"/>
    <xf numFmtId="222" fontId="123" fillId="0" borderId="32" xfId="2837" applyNumberFormat="1" applyFont="1" applyFill="1" applyBorder="1" applyAlignment="1">
      <alignment horizontal="right"/>
    </xf>
    <xf numFmtId="221" fontId="124" fillId="0" borderId="0" xfId="2837" applyNumberFormat="1" applyFont="1" applyFill="1" applyBorder="1" applyAlignment="1">
      <alignment horizontal="right" vertical="center"/>
    </xf>
    <xf numFmtId="221" fontId="124" fillId="0" borderId="31" xfId="2837" applyNumberFormat="1" applyFont="1" applyFill="1" applyBorder="1" applyAlignment="1">
      <alignment horizontal="right" vertical="center"/>
    </xf>
    <xf numFmtId="221" fontId="150" fillId="0" borderId="0" xfId="2835" applyNumberFormat="1" applyFont="1" applyFill="1" applyBorder="1" applyAlignment="1">
      <alignment horizontal="right" vertical="center"/>
    </xf>
    <xf numFmtId="221" fontId="150" fillId="0" borderId="31" xfId="2835" applyNumberFormat="1" applyFont="1" applyFill="1" applyBorder="1" applyAlignment="1">
      <alignment horizontal="right" vertical="center"/>
    </xf>
    <xf numFmtId="0" fontId="123" fillId="0" borderId="0" xfId="2837" applyFont="1" applyFill="1" applyBorder="1" applyAlignment="1"/>
    <xf numFmtId="0" fontId="122" fillId="0" borderId="0" xfId="2837" applyFont="1" applyFill="1" applyBorder="1" applyAlignment="1">
      <alignment horizontal="left" indent="1"/>
    </xf>
    <xf numFmtId="9" fontId="122" fillId="0" borderId="0" xfId="2838" applyNumberFormat="1" applyFont="1" applyFill="1" applyBorder="1" applyAlignment="1">
      <alignment horizontal="left" vertical="center" indent="4"/>
    </xf>
    <xf numFmtId="165" fontId="122" fillId="0" borderId="0" xfId="2839" applyNumberFormat="1" applyFont="1" applyFill="1" applyBorder="1" applyAlignment="1">
      <alignment horizontal="left" vertical="center" indent="4"/>
    </xf>
    <xf numFmtId="165" fontId="122" fillId="0" borderId="31" xfId="2839" applyNumberFormat="1" applyFont="1" applyFill="1" applyBorder="1" applyAlignment="1">
      <alignment horizontal="left" vertical="center" indent="4"/>
    </xf>
    <xf numFmtId="221" fontId="151" fillId="0" borderId="0" xfId="2835" applyNumberFormat="1" applyFont="1" applyFill="1" applyAlignment="1">
      <alignment horizontal="right" vertical="center"/>
    </xf>
    <xf numFmtId="222" fontId="123" fillId="0" borderId="0" xfId="2837" applyNumberFormat="1" applyFont="1" applyFill="1" applyBorder="1" applyAlignment="1">
      <alignment horizontal="right"/>
    </xf>
    <xf numFmtId="9" fontId="122" fillId="0" borderId="0" xfId="2838" applyFont="1" applyFill="1" applyBorder="1" applyAlignment="1">
      <alignment horizontal="left" vertical="center" indent="4"/>
    </xf>
    <xf numFmtId="0" fontId="124" fillId="0" borderId="33" xfId="2837" applyFont="1" applyFill="1" applyBorder="1" applyAlignment="1"/>
    <xf numFmtId="221" fontId="150" fillId="0" borderId="33" xfId="2835" applyNumberFormat="1" applyFont="1" applyFill="1" applyBorder="1" applyAlignment="1">
      <alignment horizontal="right" vertical="center"/>
    </xf>
    <xf numFmtId="221" fontId="152" fillId="0" borderId="0" xfId="2835" applyNumberFormat="1" applyFont="1" applyAlignment="1">
      <alignment horizontal="right" vertical="center"/>
    </xf>
    <xf numFmtId="221" fontId="123" fillId="0" borderId="0" xfId="2837" applyNumberFormat="1" applyFont="1" applyFill="1" applyBorder="1" applyAlignment="1">
      <alignment horizontal="right" vertical="center"/>
    </xf>
    <xf numFmtId="221" fontId="123" fillId="0" borderId="31" xfId="2837" applyNumberFormat="1" applyFont="1" applyFill="1" applyBorder="1" applyAlignment="1">
      <alignment horizontal="right" vertical="center"/>
    </xf>
    <xf numFmtId="0" fontId="152" fillId="0" borderId="0" xfId="2835" applyFont="1"/>
    <xf numFmtId="0" fontId="127" fillId="0" borderId="0" xfId="2837" applyFont="1" applyBorder="1"/>
    <xf numFmtId="0" fontId="117" fillId="0" borderId="0" xfId="2837" applyFont="1" applyFill="1" applyBorder="1" applyAlignment="1">
      <alignment horizontal="centerContinuous"/>
    </xf>
    <xf numFmtId="0" fontId="110" fillId="0" borderId="0" xfId="2835"/>
    <xf numFmtId="0" fontId="117" fillId="0" borderId="0" xfId="2837" applyFont="1" applyFill="1" applyBorder="1" applyAlignment="1">
      <alignment horizontal="center"/>
    </xf>
    <xf numFmtId="0" fontId="117" fillId="0" borderId="34" xfId="2837" applyFont="1" applyFill="1" applyBorder="1" applyAlignment="1">
      <alignment horizontal="center"/>
    </xf>
    <xf numFmtId="0" fontId="128" fillId="0" borderId="0" xfId="2837" applyFont="1" applyFill="1" applyBorder="1" applyAlignment="1">
      <alignment horizontal="centerContinuous"/>
    </xf>
    <xf numFmtId="221" fontId="123" fillId="0" borderId="0" xfId="2837" applyNumberFormat="1" applyFont="1" applyFill="1" applyBorder="1" applyAlignment="1">
      <alignment horizontal="right"/>
    </xf>
    <xf numFmtId="223" fontId="123" fillId="0" borderId="0" xfId="2837" applyNumberFormat="1" applyFont="1" applyFill="1" applyBorder="1" applyAlignment="1">
      <alignment horizontal="right"/>
    </xf>
    <xf numFmtId="224" fontId="123" fillId="0" borderId="0" xfId="2837" applyNumberFormat="1" applyFont="1" applyFill="1" applyBorder="1" applyAlignment="1">
      <alignment horizontal="right"/>
    </xf>
    <xf numFmtId="224" fontId="121" fillId="0" borderId="34" xfId="2837" applyNumberFormat="1" applyFont="1" applyFill="1" applyBorder="1" applyAlignment="1">
      <alignment horizontal="right"/>
    </xf>
    <xf numFmtId="224" fontId="121" fillId="0" borderId="0" xfId="2837" applyNumberFormat="1" applyFont="1" applyFill="1" applyBorder="1" applyAlignment="1">
      <alignment horizontal="right"/>
    </xf>
    <xf numFmtId="221" fontId="123" fillId="0" borderId="32" xfId="2837" applyNumberFormat="1" applyFont="1" applyFill="1" applyBorder="1" applyAlignment="1">
      <alignment horizontal="right"/>
    </xf>
    <xf numFmtId="0" fontId="153" fillId="0" borderId="0" xfId="2835" applyFont="1"/>
    <xf numFmtId="43" fontId="134" fillId="0" borderId="0" xfId="440" applyFont="1"/>
    <xf numFmtId="0" fontId="143" fillId="41" borderId="8" xfId="0" applyFont="1" applyFill="1" applyBorder="1" applyAlignment="1">
      <alignment horizontal="center" wrapText="1"/>
    </xf>
    <xf numFmtId="0" fontId="134" fillId="41" borderId="8" xfId="0" applyFont="1" applyFill="1" applyBorder="1" applyAlignment="1">
      <alignment vertical="center" wrapText="1"/>
    </xf>
    <xf numFmtId="0" fontId="143" fillId="41" borderId="8" xfId="0" applyFont="1" applyFill="1" applyBorder="1" applyAlignment="1">
      <alignment vertical="center" wrapText="1"/>
    </xf>
    <xf numFmtId="0" fontId="135" fillId="42" borderId="15" xfId="0" applyFont="1" applyFill="1" applyBorder="1"/>
    <xf numFmtId="0" fontId="135" fillId="42" borderId="15" xfId="0" applyFont="1" applyFill="1" applyBorder="1" applyAlignment="1">
      <alignment horizontal="center"/>
    </xf>
    <xf numFmtId="0" fontId="155" fillId="0" borderId="0" xfId="0" applyFont="1" applyAlignment="1">
      <alignment wrapText="1"/>
    </xf>
    <xf numFmtId="0" fontId="130" fillId="0" borderId="0" xfId="2834" applyFont="1" applyAlignment="1">
      <alignment horizontal="center" vertical="center" readingOrder="1"/>
    </xf>
    <xf numFmtId="0" fontId="157" fillId="0" borderId="0" xfId="0" applyFont="1" applyAlignment="1">
      <alignment horizontal="justify" vertical="center"/>
    </xf>
    <xf numFmtId="0" fontId="134" fillId="0" borderId="0" xfId="0" applyFont="1" applyFill="1"/>
    <xf numFmtId="0" fontId="136" fillId="0" borderId="0" xfId="514" applyFont="1" applyFill="1" applyAlignment="1" applyProtection="1"/>
    <xf numFmtId="164" fontId="134" fillId="0" borderId="0" xfId="440" applyNumberFormat="1" applyFont="1" applyFill="1" applyAlignment="1">
      <alignment horizontal="right" wrapText="1"/>
    </xf>
    <xf numFmtId="164" fontId="134" fillId="0" borderId="0" xfId="440" applyNumberFormat="1" applyFont="1" applyFill="1" applyBorder="1" applyAlignment="1">
      <alignment horizontal="right" wrapText="1"/>
    </xf>
    <xf numFmtId="0" fontId="134" fillId="38" borderId="0" xfId="0" applyFont="1" applyFill="1" applyAlignment="1">
      <alignment horizontal="left" indent="2"/>
    </xf>
    <xf numFmtId="0" fontId="141" fillId="38" borderId="0" xfId="0" applyFont="1" applyFill="1" applyAlignment="1">
      <alignment horizontal="left" indent="4"/>
    </xf>
    <xf numFmtId="41" fontId="141" fillId="38" borderId="0" xfId="0" applyNumberFormat="1" applyFont="1" applyFill="1" applyAlignment="1">
      <alignment horizontal="right"/>
    </xf>
    <xf numFmtId="41" fontId="141" fillId="38" borderId="28" xfId="0" applyNumberFormat="1" applyFont="1" applyFill="1" applyBorder="1" applyAlignment="1">
      <alignment horizontal="right"/>
    </xf>
    <xf numFmtId="164" fontId="134" fillId="0" borderId="9" xfId="440" applyNumberFormat="1" applyFont="1" applyFill="1" applyBorder="1" applyAlignment="1">
      <alignment horizontal="right" wrapText="1"/>
    </xf>
    <xf numFmtId="9" fontId="133" fillId="0" borderId="0" xfId="0" applyNumberFormat="1" applyFont="1"/>
    <xf numFmtId="0" fontId="158" fillId="43" borderId="35" xfId="0" applyFont="1" applyFill="1" applyBorder="1" applyAlignment="1">
      <alignment horizontal="center" vertical="center" wrapText="1" readingOrder="1"/>
    </xf>
    <xf numFmtId="0" fontId="160" fillId="44" borderId="36" xfId="0" applyFont="1" applyFill="1" applyBorder="1" applyAlignment="1">
      <alignment horizontal="left" vertical="center" wrapText="1" readingOrder="1"/>
    </xf>
    <xf numFmtId="3" fontId="160" fillId="44" borderId="36" xfId="0" applyNumberFormat="1" applyFont="1" applyFill="1" applyBorder="1" applyAlignment="1">
      <alignment horizontal="center" vertical="center" wrapText="1" readingOrder="1"/>
    </xf>
    <xf numFmtId="0" fontId="160" fillId="45" borderId="37" xfId="0" applyFont="1" applyFill="1" applyBorder="1" applyAlignment="1">
      <alignment horizontal="left" vertical="center" wrapText="1" readingOrder="1"/>
    </xf>
    <xf numFmtId="6" fontId="160" fillId="45" borderId="37" xfId="0" applyNumberFormat="1" applyFont="1" applyFill="1" applyBorder="1" applyAlignment="1">
      <alignment horizontal="center" vertical="center" wrapText="1" readingOrder="1"/>
    </xf>
    <xf numFmtId="0" fontId="160" fillId="44" borderId="37" xfId="0" applyFont="1" applyFill="1" applyBorder="1" applyAlignment="1">
      <alignment horizontal="left" vertical="center" wrapText="1" readingOrder="1"/>
    </xf>
    <xf numFmtId="6" fontId="160" fillId="44" borderId="37" xfId="0" applyNumberFormat="1" applyFont="1" applyFill="1" applyBorder="1" applyAlignment="1">
      <alignment horizontal="center" vertical="center" wrapText="1" readingOrder="1"/>
    </xf>
    <xf numFmtId="9" fontId="160" fillId="45" borderId="37" xfId="0" applyNumberFormat="1" applyFont="1" applyFill="1" applyBorder="1" applyAlignment="1">
      <alignment horizontal="center" vertical="center" wrapText="1" readingOrder="1"/>
    </xf>
    <xf numFmtId="0" fontId="161" fillId="43" borderId="35" xfId="0" applyFont="1" applyFill="1" applyBorder="1" applyAlignment="1">
      <alignment horizontal="center" vertical="top" wrapText="1"/>
    </xf>
    <xf numFmtId="0" fontId="161" fillId="45" borderId="37" xfId="0" applyFont="1" applyFill="1" applyBorder="1" applyAlignment="1">
      <alignment horizontal="center" vertical="top" wrapText="1"/>
    </xf>
    <xf numFmtId="0" fontId="155" fillId="0" borderId="0" xfId="0" applyFont="1" applyAlignment="1">
      <alignment vertical="top" wrapText="1"/>
    </xf>
    <xf numFmtId="9" fontId="121" fillId="0" borderId="0" xfId="2838" applyNumberFormat="1" applyFont="1" applyFill="1" applyBorder="1" applyAlignment="1">
      <alignment horizontal="right" vertical="center"/>
    </xf>
    <xf numFmtId="9" fontId="121" fillId="0" borderId="0" xfId="2838" applyFont="1" applyFill="1" applyBorder="1" applyAlignment="1">
      <alignment horizontal="right" vertical="center"/>
    </xf>
    <xf numFmtId="164" fontId="134" fillId="0" borderId="0" xfId="440" applyNumberFormat="1" applyFont="1" applyFill="1"/>
    <xf numFmtId="0" fontId="132" fillId="0" borderId="0" xfId="0" applyFont="1"/>
    <xf numFmtId="0" fontId="133" fillId="0" borderId="0" xfId="0" applyFont="1" applyAlignment="1">
      <alignment wrapText="1"/>
    </xf>
    <xf numFmtId="0" fontId="162" fillId="0" borderId="0" xfId="514" applyFont="1" applyAlignment="1" applyProtection="1"/>
    <xf numFmtId="0" fontId="163" fillId="0" borderId="0" xfId="514" applyFont="1" applyAlignment="1" applyProtection="1"/>
    <xf numFmtId="0" fontId="141" fillId="38" borderId="0" xfId="0" applyFont="1" applyFill="1" applyAlignment="1">
      <alignment horizontal="left" indent="2"/>
    </xf>
    <xf numFmtId="41" fontId="141" fillId="38" borderId="27" xfId="0" applyNumberFormat="1" applyFont="1" applyFill="1" applyBorder="1" applyAlignment="1">
      <alignment horizontal="right"/>
    </xf>
    <xf numFmtId="164" fontId="134" fillId="0" borderId="0" xfId="440" applyNumberFormat="1" applyFont="1" applyFill="1" applyAlignment="1">
      <alignment wrapText="1"/>
    </xf>
    <xf numFmtId="0" fontId="137" fillId="0" borderId="0" xfId="0" applyFont="1" applyAlignment="1">
      <alignment horizontal="center"/>
    </xf>
    <xf numFmtId="0" fontId="162" fillId="0" borderId="0" xfId="514" applyFont="1" applyFill="1" applyAlignment="1" applyProtection="1">
      <alignment horizontal="right"/>
    </xf>
    <xf numFmtId="0" fontId="149" fillId="42" borderId="0" xfId="0" applyFont="1" applyFill="1" applyAlignment="1">
      <alignment horizontal="left" indent="1"/>
    </xf>
    <xf numFmtId="0" fontId="164" fillId="0" borderId="0" xfId="2834" applyFont="1" applyAlignment="1">
      <alignment horizontal="left" vertical="center" readingOrder="1"/>
    </xf>
    <xf numFmtId="0" fontId="113" fillId="0" borderId="0" xfId="2837" applyFont="1" applyBorder="1"/>
    <xf numFmtId="0" fontId="122" fillId="0" borderId="32" xfId="2837" applyFont="1" applyBorder="1" applyAlignment="1">
      <alignment horizontal="left" indent="2"/>
    </xf>
    <xf numFmtId="222" fontId="121" fillId="0" borderId="32" xfId="2837" applyNumberFormat="1" applyFont="1" applyFill="1" applyBorder="1" applyAlignment="1">
      <alignment horizontal="right"/>
    </xf>
    <xf numFmtId="0" fontId="122" fillId="0" borderId="0" xfId="2837" applyFont="1" applyAlignment="1">
      <alignment horizontal="left" indent="2"/>
    </xf>
    <xf numFmtId="0" fontId="170" fillId="0" borderId="15" xfId="514" applyFont="1" applyBorder="1" applyAlignment="1" applyProtection="1">
      <alignment horizontal="center"/>
    </xf>
    <xf numFmtId="0" fontId="134" fillId="38" borderId="0" xfId="0" applyFont="1" applyFill="1" applyAlignment="1">
      <alignment horizontal="left" wrapText="1" indent="1"/>
    </xf>
    <xf numFmtId="164" fontId="134" fillId="0" borderId="29" xfId="440" applyNumberFormat="1" applyFont="1" applyFill="1" applyBorder="1" applyAlignment="1">
      <alignment horizontal="right" wrapText="1"/>
    </xf>
    <xf numFmtId="0" fontId="134" fillId="38" borderId="0" xfId="0" applyFont="1" applyFill="1" applyAlignment="1">
      <alignment horizontal="right" wrapText="1"/>
    </xf>
    <xf numFmtId="164" fontId="171" fillId="0" borderId="0" xfId="2840" applyNumberFormat="1" applyFont="1"/>
    <xf numFmtId="43" fontId="138" fillId="0" borderId="0" xfId="440" applyFont="1" applyAlignment="1">
      <alignment wrapText="1"/>
    </xf>
    <xf numFmtId="0" fontId="127" fillId="0" borderId="0" xfId="2842" applyFont="1" applyBorder="1"/>
    <xf numFmtId="221" fontId="123" fillId="0" borderId="0" xfId="2842" applyNumberFormat="1" applyFont="1" applyFill="1" applyBorder="1" applyAlignment="1">
      <alignment horizontal="right"/>
    </xf>
    <xf numFmtId="0" fontId="123" fillId="0" borderId="0" xfId="2842" applyFont="1"/>
    <xf numFmtId="0" fontId="123" fillId="0" borderId="0" xfId="2842" applyFont="1" applyFill="1" applyBorder="1" applyAlignment="1"/>
    <xf numFmtId="222" fontId="123" fillId="0" borderId="0" xfId="2842" applyNumberFormat="1" applyFont="1" applyFill="1" applyBorder="1" applyAlignment="1">
      <alignment horizontal="right"/>
    </xf>
    <xf numFmtId="0" fontId="123" fillId="0" borderId="0" xfId="2842" applyFont="1" applyBorder="1" applyAlignment="1">
      <alignment horizontal="left"/>
    </xf>
    <xf numFmtId="9" fontId="124" fillId="0" borderId="0" xfId="2842" applyNumberFormat="1" applyFont="1" applyAlignment="1">
      <alignment horizontal="right"/>
    </xf>
    <xf numFmtId="0" fontId="124" fillId="0" borderId="0" xfId="2842" applyFont="1" applyBorder="1" applyAlignment="1">
      <alignment horizontal="left"/>
    </xf>
    <xf numFmtId="0" fontId="146" fillId="0" borderId="0" xfId="2842" applyFont="1" applyFill="1" applyBorder="1" applyAlignment="1">
      <alignment horizontal="left"/>
    </xf>
    <xf numFmtId="0" fontId="123" fillId="0" borderId="32" xfId="2837" applyFont="1" applyFill="1" applyBorder="1" applyAlignment="1">
      <alignment horizontal="left" indent="2"/>
    </xf>
    <xf numFmtId="222" fontId="121" fillId="0" borderId="0" xfId="2842" applyNumberFormat="1" applyFont="1" applyFill="1" applyBorder="1" applyAlignment="1">
      <alignment horizontal="right"/>
    </xf>
    <xf numFmtId="221" fontId="123" fillId="0" borderId="32" xfId="2842" applyNumberFormat="1" applyFont="1" applyFill="1" applyBorder="1" applyAlignment="1">
      <alignment horizontal="right"/>
    </xf>
    <xf numFmtId="0" fontId="121" fillId="0" borderId="0" xfId="2842" applyFont="1" applyFill="1" applyBorder="1" applyAlignment="1"/>
    <xf numFmtId="0" fontId="141" fillId="38" borderId="0" xfId="0" applyFont="1" applyFill="1" applyAlignment="1">
      <alignment horizontal="left" indent="3"/>
    </xf>
    <xf numFmtId="164" fontId="134" fillId="0" borderId="0" xfId="0" applyNumberFormat="1" applyFont="1" applyAlignment="1">
      <alignment horizontal="right"/>
    </xf>
    <xf numFmtId="164" fontId="134" fillId="0" borderId="0" xfId="0" applyNumberFormat="1" applyFont="1" applyAlignment="1">
      <alignment horizontal="right" wrapText="1"/>
    </xf>
    <xf numFmtId="0" fontId="141" fillId="0" borderId="0" xfId="0" applyFont="1" applyAlignment="1">
      <alignment horizontal="center" wrapText="1"/>
    </xf>
    <xf numFmtId="0" fontId="141" fillId="0" borderId="0" xfId="0" applyFont="1" applyAlignment="1">
      <alignment horizontal="center"/>
    </xf>
    <xf numFmtId="0" fontId="134" fillId="38" borderId="0" xfId="0" applyFont="1" applyFill="1" applyAlignment="1">
      <alignment horizontal="left" vertical="top" wrapText="1" indent="2"/>
    </xf>
    <xf numFmtId="164" fontId="134" fillId="38" borderId="0" xfId="440" applyNumberFormat="1" applyFont="1" applyFill="1" applyAlignment="1">
      <alignment wrapText="1"/>
    </xf>
    <xf numFmtId="43" fontId="134" fillId="0" borderId="0" xfId="0" applyNumberFormat="1" applyFont="1"/>
    <xf numFmtId="43" fontId="134" fillId="0" borderId="0" xfId="0" applyNumberFormat="1" applyFont="1" applyAlignment="1">
      <alignment horizontal="right"/>
    </xf>
    <xf numFmtId="0" fontId="110" fillId="0" borderId="0" xfId="2835" applyBorder="1"/>
    <xf numFmtId="0" fontId="176" fillId="0" borderId="0" xfId="2835" applyFont="1" applyFill="1" applyAlignment="1">
      <alignment horizontal="center" vertical="center"/>
    </xf>
    <xf numFmtId="0" fontId="141" fillId="0" borderId="0" xfId="0" applyFont="1" applyAlignment="1">
      <alignment horizontal="center" vertical="center" wrapText="1"/>
    </xf>
    <xf numFmtId="0" fontId="177" fillId="0" borderId="0" xfId="0" applyFont="1" applyAlignment="1">
      <alignment horizontal="center" vertical="center" wrapText="1"/>
    </xf>
    <xf numFmtId="0" fontId="137" fillId="0" borderId="0" xfId="0" applyFont="1" applyAlignment="1">
      <alignment horizontal="right"/>
    </xf>
    <xf numFmtId="0" fontId="138" fillId="0" borderId="0" xfId="0" applyFont="1" applyFill="1" applyAlignment="1">
      <alignment wrapText="1"/>
    </xf>
    <xf numFmtId="0" fontId="141" fillId="0" borderId="0" xfId="0" applyFont="1"/>
    <xf numFmtId="0" fontId="134" fillId="0" borderId="0" xfId="0" applyFont="1" applyAlignment="1">
      <alignment horizontal="center" wrapText="1"/>
    </xf>
    <xf numFmtId="43" fontId="134" fillId="0" borderId="0" xfId="2830" applyNumberFormat="1" applyFont="1"/>
    <xf numFmtId="41" fontId="141" fillId="0" borderId="0" xfId="0" applyNumberFormat="1" applyFont="1" applyAlignment="1">
      <alignment horizontal="right"/>
    </xf>
    <xf numFmtId="0" fontId="141" fillId="0" borderId="0" xfId="0" applyFont="1" applyAlignment="1">
      <alignment horizontal="left" indent="4"/>
    </xf>
    <xf numFmtId="0" fontId="134" fillId="0" borderId="0" xfId="0" applyFont="1" applyAlignment="1">
      <alignment horizontal="left" wrapText="1" indent="2"/>
    </xf>
    <xf numFmtId="41" fontId="134" fillId="0" borderId="1" xfId="0" applyNumberFormat="1" applyFont="1" applyBorder="1" applyAlignment="1">
      <alignment horizontal="right"/>
    </xf>
    <xf numFmtId="41" fontId="141" fillId="0" borderId="28" xfId="0" applyNumberFormat="1" applyFont="1" applyBorder="1" applyAlignment="1">
      <alignment horizontal="right"/>
    </xf>
    <xf numFmtId="0" fontId="143" fillId="0" borderId="0" xfId="0" applyFont="1" applyAlignment="1">
      <alignment horizontal="center" wrapText="1"/>
    </xf>
    <xf numFmtId="0" fontId="134" fillId="0" borderId="0" xfId="0" applyFont="1" applyAlignment="1">
      <alignment horizontal="center" vertical="center" wrapText="1"/>
    </xf>
    <xf numFmtId="0" fontId="134" fillId="0" borderId="0" xfId="0" applyFont="1" applyAlignment="1">
      <alignment horizontal="left" vertical="top" wrapText="1"/>
    </xf>
    <xf numFmtId="228" fontId="171" fillId="0" borderId="0" xfId="440" applyNumberFormat="1" applyFont="1"/>
    <xf numFmtId="164" fontId="145" fillId="0" borderId="0" xfId="2830" applyNumberFormat="1" applyFont="1"/>
    <xf numFmtId="3" fontId="134" fillId="0" borderId="0" xfId="0" applyNumberFormat="1" applyFont="1"/>
    <xf numFmtId="8" fontId="134" fillId="0" borderId="0" xfId="0" applyNumberFormat="1" applyFont="1"/>
    <xf numFmtId="6" fontId="134" fillId="0" borderId="0" xfId="0" applyNumberFormat="1" applyFont="1"/>
    <xf numFmtId="0" fontId="131" fillId="0" borderId="0" xfId="0" applyFont="1" applyFill="1" applyAlignment="1">
      <alignment wrapText="1"/>
    </xf>
    <xf numFmtId="9" fontId="122" fillId="0" borderId="0" xfId="2838" applyNumberFormat="1" applyFont="1" applyFill="1" applyBorder="1" applyAlignment="1">
      <alignment horizontal="right" vertical="center"/>
    </xf>
    <xf numFmtId="9" fontId="122" fillId="0" borderId="0" xfId="2838" applyFont="1" applyFill="1" applyBorder="1" applyAlignment="1">
      <alignment vertical="center"/>
    </xf>
    <xf numFmtId="9" fontId="122" fillId="0" borderId="0" xfId="2838" applyNumberFormat="1" applyFont="1" applyFill="1" applyBorder="1" applyAlignment="1">
      <alignment vertical="center"/>
    </xf>
    <xf numFmtId="164" fontId="145" fillId="0" borderId="0" xfId="440" applyNumberFormat="1" applyFont="1" applyFill="1" applyAlignment="1">
      <alignment horizontal="right" wrapText="1"/>
    </xf>
    <xf numFmtId="0" fontId="149" fillId="42" borderId="0" xfId="0" applyFont="1" applyFill="1" applyAlignment="1">
      <alignment horizontal="center"/>
    </xf>
    <xf numFmtId="0" fontId="154" fillId="42" borderId="0" xfId="0" applyFont="1" applyFill="1" applyAlignment="1">
      <alignment horizontal="center"/>
    </xf>
    <xf numFmtId="0" fontId="176" fillId="0" borderId="0" xfId="2835" applyFont="1" applyFill="1" applyAlignment="1">
      <alignment horizontal="center" vertical="center" wrapText="1"/>
    </xf>
    <xf numFmtId="0" fontId="176" fillId="0" borderId="0" xfId="2835" applyFont="1" applyFill="1" applyAlignment="1">
      <alignment horizontal="center"/>
    </xf>
    <xf numFmtId="0" fontId="176" fillId="0" borderId="40" xfId="2835" applyFont="1" applyFill="1" applyBorder="1" applyAlignment="1">
      <alignment horizontal="center" vertical="center" wrapText="1"/>
    </xf>
    <xf numFmtId="0" fontId="176" fillId="0" borderId="9" xfId="2835" applyFont="1" applyFill="1" applyBorder="1" applyAlignment="1">
      <alignment horizontal="center" vertical="center" wrapText="1"/>
    </xf>
    <xf numFmtId="0" fontId="176" fillId="0" borderId="14" xfId="2835" applyFont="1" applyFill="1" applyBorder="1" applyAlignment="1">
      <alignment horizontal="center" vertical="center" wrapText="1"/>
    </xf>
    <xf numFmtId="0" fontId="138" fillId="0" borderId="0" xfId="0" applyFont="1" applyAlignment="1">
      <alignment vertical="top" wrapText="1"/>
    </xf>
  </cellXfs>
  <cellStyles count="2960">
    <cellStyle name="$" xfId="1"/>
    <cellStyle name="$m" xfId="2"/>
    <cellStyle name="$q" xfId="3"/>
    <cellStyle name="$q*" xfId="4"/>
    <cellStyle name="$qA" xfId="5"/>
    <cellStyle name="$qRange" xfId="6"/>
    <cellStyle name="@_text" xfId="7"/>
    <cellStyle name="@_text_031008.Hengmei.WP BS Bonnie" xfId="8"/>
    <cellStyle name="@_text_20040630.Amcor.WP.updated" xfId="9"/>
    <cellStyle name="@_text_book21" xfId="10"/>
    <cellStyle name="@_text_CN GAAP  US GAAP analysis" xfId="11"/>
    <cellStyle name="@_text_Fixed assets" xfId="12"/>
    <cellStyle name="@_text_GE Dalian PBC 20041231" xfId="13"/>
    <cellStyle name="@_text_Hengmei.2004 Hardclose.PRC Unadjusted audit differences" xfId="14"/>
    <cellStyle name="@_text_KPMG-Chenchao" xfId="15"/>
    <cellStyle name="@_text_sheet" xfId="16"/>
    <cellStyle name="@_text_Working paper of JQ" xfId="17"/>
    <cellStyle name="_041231.GEDL.WP.dd" xfId="18"/>
    <cellStyle name="_122003001_Report" xfId="19"/>
    <cellStyle name="_Accounting Monthly Report -Sep05" xfId="20"/>
    <cellStyle name="_Additional $ 98.7 K" xfId="21"/>
    <cellStyle name="_Additional $ 98.7 K 2" xfId="22"/>
    <cellStyle name="_Additional $ 98.7 K 2 2" xfId="23"/>
    <cellStyle name="_Additional $ 98.7 K 3" xfId="24"/>
    <cellStyle name="_Additional $ 98.7 K_China as on Dec 31 2008" xfId="25"/>
    <cellStyle name="_Back Up File Hungary August" xfId="26"/>
    <cellStyle name="_Book1" xfId="27"/>
    <cellStyle name="_Book1 2" xfId="28"/>
    <cellStyle name="_Book1 2 2" xfId="29"/>
    <cellStyle name="_Book1 3" xfId="30"/>
    <cellStyle name="_Book1_China as on Dec 31 2008" xfId="31"/>
    <cellStyle name="_book21" xfId="32"/>
    <cellStyle name="_Cash advance Aging Report" xfId="33"/>
    <cellStyle name="_China as on Dec 31 2008" xfId="34"/>
    <cellStyle name="_CN GAAP  US GAAP analysis" xfId="35"/>
    <cellStyle name="_Consolidated OP Plan" xfId="36"/>
    <cellStyle name="_Derivative Disclosure FAS 161" xfId="37"/>
    <cellStyle name="_Derivative Disclosure FAS 161 2" xfId="38"/>
    <cellStyle name="_Derivative Disclosure FAS 161 2 2" xfId="39"/>
    <cellStyle name="_Derivative Disclosure FAS 161 3" xfId="40"/>
    <cellStyle name="_Derivatives Reporting -China-A30_Dec07" xfId="41"/>
    <cellStyle name="_Derivatives Reporting -China-Mar08" xfId="42"/>
    <cellStyle name="_Fixed assets" xfId="43"/>
    <cellStyle name="_KPMG FA adjustment for 2004" xfId="44"/>
    <cellStyle name="_KPMG-Chenchao" xfId="45"/>
    <cellStyle name="_OP 08_Capex_Sample" xfId="46"/>
    <cellStyle name="_P229 Consolidated Dec - 07" xfId="47"/>
    <cellStyle name="_Reporting Calendar-2006 Controllership Global " xfId="48"/>
    <cellStyle name="_Reporting Calendar-2006 Controllership Global  2" xfId="49"/>
    <cellStyle name="_Reporting Calendar-2006 Controllership Global  2 2" xfId="50"/>
    <cellStyle name="_Reporting Calendar-2006 Controllership Global  3" xfId="51"/>
    <cellStyle name="_Reporting Calendar-2006 Controllership Global _China as on Dec 31 2008" xfId="52"/>
    <cellStyle name="_revenue report" xfId="53"/>
    <cellStyle name="_Tracker July 06" xfId="54"/>
    <cellStyle name="_Tracker July 06 2" xfId="55"/>
    <cellStyle name="_Tracker July 06 2 2" xfId="56"/>
    <cellStyle name="_Tracker July 06 3" xfId="57"/>
    <cellStyle name="_Tracker July 06_China as on Dec 31 2008" xfId="58"/>
    <cellStyle name="_Un--Jun" xfId="59"/>
    <cellStyle name="_Unsign SLA--Aug" xfId="60"/>
    <cellStyle name="_unsign SLA--May-update" xfId="61"/>
    <cellStyle name="_Unsign SLA--Sep" xfId="62"/>
    <cellStyle name="_Unsigned SOW-Jul YTD" xfId="63"/>
    <cellStyle name="{Comma [0]}" xfId="64"/>
    <cellStyle name="{Comma}" xfId="65"/>
    <cellStyle name="{Date}" xfId="66"/>
    <cellStyle name="{Month}" xfId="67"/>
    <cellStyle name="{Percent}" xfId="68"/>
    <cellStyle name="{Thousand [0]}" xfId="69"/>
    <cellStyle name="{Thousand}" xfId="70"/>
    <cellStyle name="£ BP" xfId="71"/>
    <cellStyle name="£ BP 2" xfId="72"/>
    <cellStyle name="¥ JY" xfId="73"/>
    <cellStyle name="¥ JY 2" xfId="74"/>
    <cellStyle name="20% - Accent1" xfId="75" builtinId="30" customBuiltin="1"/>
    <cellStyle name="20% - Accent2" xfId="76" builtinId="34" customBuiltin="1"/>
    <cellStyle name="20% - Accent3" xfId="77" builtinId="38" customBuiltin="1"/>
    <cellStyle name="20% - Accent4" xfId="78" builtinId="42" customBuiltin="1"/>
    <cellStyle name="20% - Accent5" xfId="79" builtinId="46" customBuiltin="1"/>
    <cellStyle name="20% - Accent6" xfId="80" builtinId="50" customBuiltin="1"/>
    <cellStyle name="40% - Accent1" xfId="81" builtinId="31" customBuiltin="1"/>
    <cellStyle name="40% - Accent2" xfId="82" builtinId="35" customBuiltin="1"/>
    <cellStyle name="40% - Accent3" xfId="83" builtinId="39" customBuiltin="1"/>
    <cellStyle name="40% - Accent4" xfId="84" builtinId="43" customBuiltin="1"/>
    <cellStyle name="40% - Accent5" xfId="85" builtinId="47" customBuiltin="1"/>
    <cellStyle name="40% - Accent6" xfId="86" builtinId="51" customBuiltin="1"/>
    <cellStyle name="60% - Accent1" xfId="87" builtinId="32" customBuiltin="1"/>
    <cellStyle name="60% - Accent2" xfId="88" builtinId="36" customBuiltin="1"/>
    <cellStyle name="60% - Accent3" xfId="89" builtinId="40" customBuiltin="1"/>
    <cellStyle name="60% - Accent4" xfId="90" builtinId="44" customBuiltin="1"/>
    <cellStyle name="60% - Accent5" xfId="91" builtinId="48" customBuiltin="1"/>
    <cellStyle name="60% - Accent6" xfId="92" builtinId="52" customBuiltin="1"/>
    <cellStyle name="Accent1" xfId="93" builtinId="29" customBuiltin="1"/>
    <cellStyle name="Accent2" xfId="94" builtinId="33" customBuiltin="1"/>
    <cellStyle name="Accent3" xfId="95" builtinId="37" customBuiltin="1"/>
    <cellStyle name="Accent4" xfId="96" builtinId="41" customBuiltin="1"/>
    <cellStyle name="Accent5" xfId="97" builtinId="45" customBuiltin="1"/>
    <cellStyle name="Accent6" xfId="98" builtinId="49" customBuiltin="1"/>
    <cellStyle name="al" xfId="99"/>
    <cellStyle name="background" xfId="100"/>
    <cellStyle name="Bad" xfId="101" builtinId="27" customBuiltin="1"/>
    <cellStyle name="Bad 2 2" xfId="2843"/>
    <cellStyle name="banner" xfId="102"/>
    <cellStyle name="Body" xfId="103"/>
    <cellStyle name="Bold/Border" xfId="104"/>
    <cellStyle name="Bullet" xfId="105"/>
    <cellStyle name="Bullet 2" xfId="106"/>
    <cellStyle name="c" xfId="107"/>
    <cellStyle name="c_Aing report" xfId="108"/>
    <cellStyle name="c_Aing report 2" xfId="109"/>
    <cellStyle name="c_AR" xfId="110"/>
    <cellStyle name="c_AR 2" xfId="111"/>
    <cellStyle name="c_Bal Sheets" xfId="112"/>
    <cellStyle name="c_Bal Sheets (2)" xfId="113"/>
    <cellStyle name="c_Bal Sheets (2)_Aing report" xfId="114"/>
    <cellStyle name="c_Bal Sheets (2)_Aing report 2" xfId="115"/>
    <cellStyle name="c_Bal Sheets (2)_AR" xfId="116"/>
    <cellStyle name="c_Bal Sheets (2)_AR 2" xfId="117"/>
    <cellStyle name="c_Bal Sheets (2)_Base HC" xfId="118"/>
    <cellStyle name="c_Bal Sheets (2)_Base HC 2" xfId="119"/>
    <cellStyle name="c_Bal Sheets (2)_Base P&amp;L" xfId="120"/>
    <cellStyle name="c_Bal Sheets (2)_Base P&amp;L 2" xfId="121"/>
    <cellStyle name="c_Bal Sheets (2)_Capex" xfId="122"/>
    <cellStyle name="c_Bal Sheets (2)_Capex 2" xfId="123"/>
    <cellStyle name="c_Bal Sheets (2)_China as on Dec 31 2008" xfId="124"/>
    <cellStyle name="c_Bal Sheets (2)_China as on Dec 31 2008 2" xfId="125"/>
    <cellStyle name="c_Bal Sheets (2)_Customer Details" xfId="126"/>
    <cellStyle name="c_Bal Sheets (2)_Customer Details 2" xfId="127"/>
    <cellStyle name="c_Bal Sheets (2)_Eco Metrics" xfId="128"/>
    <cellStyle name="c_Bal Sheets (2)_Eco Metrics 2" xfId="129"/>
    <cellStyle name="c_Bal Sheets (2)_GC001-China-Aug06" xfId="130"/>
    <cellStyle name="c_Bal Sheets (2)_GC001-China-Aug06 2" xfId="131"/>
    <cellStyle name="c_Bal Sheets (2)_GC001-China-July06" xfId="132"/>
    <cellStyle name="c_Bal Sheets (2)_GC001-China-July06 2" xfId="133"/>
    <cellStyle name="c_Bal Sheets (2)_GC001-China-Oct06" xfId="134"/>
    <cellStyle name="c_Bal Sheets (2)_GC001-China-Oct06 2" xfId="135"/>
    <cellStyle name="c_Bal Sheets (2)_Pipeline" xfId="136"/>
    <cellStyle name="c_Bal Sheets (2)_Pipeline 2" xfId="137"/>
    <cellStyle name="c_Bal Sheets (2)_Pullbacks" xfId="138"/>
    <cellStyle name="c_Bal Sheets (2)_Pullbacks 2" xfId="139"/>
    <cellStyle name="c_Bal Sheets_Aing report" xfId="140"/>
    <cellStyle name="c_Bal Sheets_Aing report 2" xfId="141"/>
    <cellStyle name="c_Bal Sheets_AR" xfId="142"/>
    <cellStyle name="c_Bal Sheets_AR 2" xfId="143"/>
    <cellStyle name="c_Bal Sheets_Base HC" xfId="144"/>
    <cellStyle name="c_Bal Sheets_Base HC 2" xfId="145"/>
    <cellStyle name="c_Bal Sheets_Base P&amp;L" xfId="146"/>
    <cellStyle name="c_Bal Sheets_Base P&amp;L 2" xfId="147"/>
    <cellStyle name="c_Bal Sheets_Capex" xfId="148"/>
    <cellStyle name="c_Bal Sheets_Capex 2" xfId="149"/>
    <cellStyle name="c_Bal Sheets_China as on Dec 31 2008" xfId="150"/>
    <cellStyle name="c_Bal Sheets_China as on Dec 31 2008 2" xfId="151"/>
    <cellStyle name="c_Bal Sheets_Customer Details" xfId="152"/>
    <cellStyle name="c_Bal Sheets_Customer Details 2" xfId="153"/>
    <cellStyle name="c_Bal Sheets_Eco Metrics" xfId="154"/>
    <cellStyle name="c_Bal Sheets_Eco Metrics 2" xfId="155"/>
    <cellStyle name="c_Bal Sheets_GC001-China-Aug06" xfId="156"/>
    <cellStyle name="c_Bal Sheets_GC001-China-Aug06 2" xfId="157"/>
    <cellStyle name="c_Bal Sheets_GC001-China-July06" xfId="158"/>
    <cellStyle name="c_Bal Sheets_GC001-China-July06 2" xfId="159"/>
    <cellStyle name="c_Bal Sheets_GC001-China-Oct06" xfId="160"/>
    <cellStyle name="c_Bal Sheets_GC001-China-Oct06 2" xfId="161"/>
    <cellStyle name="c_Bal Sheets_Pipeline" xfId="162"/>
    <cellStyle name="c_Bal Sheets_Pipeline 2" xfId="163"/>
    <cellStyle name="c_Bal Sheets_Pullbacks" xfId="164"/>
    <cellStyle name="c_Bal Sheets_Pullbacks 2" xfId="165"/>
    <cellStyle name="c_Base HC" xfId="166"/>
    <cellStyle name="c_Base HC 2" xfId="167"/>
    <cellStyle name="c_Base P&amp;L" xfId="168"/>
    <cellStyle name="c_Base P&amp;L 2" xfId="169"/>
    <cellStyle name="c_Capex" xfId="170"/>
    <cellStyle name="c_Capex 2" xfId="171"/>
    <cellStyle name="c_China as on Dec 31 2008" xfId="172"/>
    <cellStyle name="c_China as on Dec 31 2008 2" xfId="173"/>
    <cellStyle name="c_Credit (2)" xfId="174"/>
    <cellStyle name="c_Credit (2)_Aing report" xfId="175"/>
    <cellStyle name="c_Credit (2)_Aing report 2" xfId="176"/>
    <cellStyle name="c_Credit (2)_AR" xfId="177"/>
    <cellStyle name="c_Credit (2)_AR 2" xfId="178"/>
    <cellStyle name="c_Credit (2)_Base HC" xfId="179"/>
    <cellStyle name="c_Credit (2)_Base HC 2" xfId="180"/>
    <cellStyle name="c_Credit (2)_Base P&amp;L" xfId="181"/>
    <cellStyle name="c_Credit (2)_Base P&amp;L 2" xfId="182"/>
    <cellStyle name="c_Credit (2)_Capex" xfId="183"/>
    <cellStyle name="c_Credit (2)_Capex 2" xfId="184"/>
    <cellStyle name="c_Credit (2)_China as on Dec 31 2008" xfId="185"/>
    <cellStyle name="c_Credit (2)_China as on Dec 31 2008 2" xfId="186"/>
    <cellStyle name="c_Credit (2)_Customer Details" xfId="187"/>
    <cellStyle name="c_Credit (2)_Customer Details 2" xfId="188"/>
    <cellStyle name="c_Credit (2)_Eco Metrics" xfId="189"/>
    <cellStyle name="c_Credit (2)_Eco Metrics 2" xfId="190"/>
    <cellStyle name="c_Credit (2)_GC001-China-Aug06" xfId="191"/>
    <cellStyle name="c_Credit (2)_GC001-China-Aug06 2" xfId="192"/>
    <cellStyle name="c_Credit (2)_GC001-China-July06" xfId="193"/>
    <cellStyle name="c_Credit (2)_GC001-China-July06 2" xfId="194"/>
    <cellStyle name="c_Credit (2)_GC001-China-Oct06" xfId="195"/>
    <cellStyle name="c_Credit (2)_GC001-China-Oct06 2" xfId="196"/>
    <cellStyle name="c_Credit (2)_Pipeline" xfId="197"/>
    <cellStyle name="c_Credit (2)_Pipeline 2" xfId="198"/>
    <cellStyle name="c_Credit (2)_Pullbacks" xfId="199"/>
    <cellStyle name="c_Credit (2)_Pullbacks 2" xfId="200"/>
    <cellStyle name="c_Customer Details" xfId="201"/>
    <cellStyle name="c_Customer Details 2" xfId="202"/>
    <cellStyle name="c_Earnings" xfId="203"/>
    <cellStyle name="c_Earnings (2)" xfId="204"/>
    <cellStyle name="c_Earnings (2)_Aing report" xfId="205"/>
    <cellStyle name="c_Earnings (2)_Aing report 2" xfId="206"/>
    <cellStyle name="c_Earnings (2)_AR" xfId="207"/>
    <cellStyle name="c_Earnings (2)_AR 2" xfId="208"/>
    <cellStyle name="c_Earnings (2)_Base HC" xfId="209"/>
    <cellStyle name="c_Earnings (2)_Base HC 2" xfId="210"/>
    <cellStyle name="c_Earnings (2)_Base P&amp;L" xfId="211"/>
    <cellStyle name="c_Earnings (2)_Base P&amp;L 2" xfId="212"/>
    <cellStyle name="c_Earnings (2)_Capex" xfId="213"/>
    <cellStyle name="c_Earnings (2)_Capex 2" xfId="214"/>
    <cellStyle name="c_Earnings (2)_China as on Dec 31 2008" xfId="215"/>
    <cellStyle name="c_Earnings (2)_China as on Dec 31 2008 2" xfId="216"/>
    <cellStyle name="c_Earnings (2)_Customer Details" xfId="217"/>
    <cellStyle name="c_Earnings (2)_Customer Details 2" xfId="218"/>
    <cellStyle name="c_Earnings (2)_Eco Metrics" xfId="219"/>
    <cellStyle name="c_Earnings (2)_Eco Metrics 2" xfId="220"/>
    <cellStyle name="c_Earnings (2)_GC001-China-Aug06" xfId="221"/>
    <cellStyle name="c_Earnings (2)_GC001-China-Aug06 2" xfId="222"/>
    <cellStyle name="c_Earnings (2)_GC001-China-July06" xfId="223"/>
    <cellStyle name="c_Earnings (2)_GC001-China-July06 2" xfId="224"/>
    <cellStyle name="c_Earnings (2)_GC001-China-Oct06" xfId="225"/>
    <cellStyle name="c_Earnings (2)_GC001-China-Oct06 2" xfId="226"/>
    <cellStyle name="c_Earnings (2)_Pipeline" xfId="227"/>
    <cellStyle name="c_Earnings (2)_Pipeline 2" xfId="228"/>
    <cellStyle name="c_Earnings (2)_Pullbacks" xfId="229"/>
    <cellStyle name="c_Earnings (2)_Pullbacks 2" xfId="230"/>
    <cellStyle name="c_Earnings_Aing report" xfId="231"/>
    <cellStyle name="c_Earnings_Aing report 2" xfId="232"/>
    <cellStyle name="c_Earnings_AR" xfId="233"/>
    <cellStyle name="c_Earnings_AR 2" xfId="234"/>
    <cellStyle name="c_Earnings_Base HC" xfId="235"/>
    <cellStyle name="c_Earnings_Base HC 2" xfId="236"/>
    <cellStyle name="c_Earnings_Base P&amp;L" xfId="237"/>
    <cellStyle name="c_Earnings_Base P&amp;L 2" xfId="238"/>
    <cellStyle name="c_Earnings_Capex" xfId="239"/>
    <cellStyle name="c_Earnings_Capex 2" xfId="240"/>
    <cellStyle name="c_Earnings_China as on Dec 31 2008" xfId="241"/>
    <cellStyle name="c_Earnings_China as on Dec 31 2008 2" xfId="242"/>
    <cellStyle name="c_Earnings_Customer Details" xfId="243"/>
    <cellStyle name="c_Earnings_Customer Details 2" xfId="244"/>
    <cellStyle name="c_Earnings_Eco Metrics" xfId="245"/>
    <cellStyle name="c_Earnings_Eco Metrics 2" xfId="246"/>
    <cellStyle name="c_Earnings_GC001-China-Aug06" xfId="247"/>
    <cellStyle name="c_Earnings_GC001-China-Aug06 2" xfId="248"/>
    <cellStyle name="c_Earnings_GC001-China-July06" xfId="249"/>
    <cellStyle name="c_Earnings_GC001-China-July06 2" xfId="250"/>
    <cellStyle name="c_Earnings_GC001-China-Oct06" xfId="251"/>
    <cellStyle name="c_Earnings_GC001-China-Oct06 2" xfId="252"/>
    <cellStyle name="c_Earnings_Pipeline" xfId="253"/>
    <cellStyle name="c_Earnings_Pipeline 2" xfId="254"/>
    <cellStyle name="c_Earnings_Pullbacks" xfId="255"/>
    <cellStyle name="c_Earnings_Pullbacks 2" xfId="256"/>
    <cellStyle name="c_Eco Metrics" xfId="257"/>
    <cellStyle name="c_Eco Metrics 2" xfId="258"/>
    <cellStyle name="c_GC001-China-Aug06" xfId="259"/>
    <cellStyle name="c_GC001-China-Aug06 2" xfId="260"/>
    <cellStyle name="c_GC001-China-July06" xfId="261"/>
    <cellStyle name="c_GC001-China-July06 2" xfId="262"/>
    <cellStyle name="c_GC001-China-Oct06" xfId="263"/>
    <cellStyle name="c_GC001-China-Oct06 2" xfId="264"/>
    <cellStyle name="c_Hist Inputs (2)" xfId="265"/>
    <cellStyle name="c_Hist Inputs (2)_Aing report" xfId="266"/>
    <cellStyle name="c_Hist Inputs (2)_Aing report 2" xfId="267"/>
    <cellStyle name="c_Hist Inputs (2)_AR" xfId="268"/>
    <cellStyle name="c_Hist Inputs (2)_AR 2" xfId="269"/>
    <cellStyle name="c_Hist Inputs (2)_Base HC" xfId="270"/>
    <cellStyle name="c_Hist Inputs (2)_Base HC 2" xfId="271"/>
    <cellStyle name="c_Hist Inputs (2)_Base P&amp;L" xfId="272"/>
    <cellStyle name="c_Hist Inputs (2)_Base P&amp;L 2" xfId="273"/>
    <cellStyle name="c_Hist Inputs (2)_Capex" xfId="274"/>
    <cellStyle name="c_Hist Inputs (2)_Capex 2" xfId="275"/>
    <cellStyle name="c_Hist Inputs (2)_China as on Dec 31 2008" xfId="276"/>
    <cellStyle name="c_Hist Inputs (2)_China as on Dec 31 2008 2" xfId="277"/>
    <cellStyle name="c_Hist Inputs (2)_Customer Details" xfId="278"/>
    <cellStyle name="c_Hist Inputs (2)_Customer Details 2" xfId="279"/>
    <cellStyle name="c_Hist Inputs (2)_Eco Metrics" xfId="280"/>
    <cellStyle name="c_Hist Inputs (2)_Eco Metrics 2" xfId="281"/>
    <cellStyle name="c_Hist Inputs (2)_GC001-China-Aug06" xfId="282"/>
    <cellStyle name="c_Hist Inputs (2)_GC001-China-Aug06 2" xfId="283"/>
    <cellStyle name="c_Hist Inputs (2)_GC001-China-July06" xfId="284"/>
    <cellStyle name="c_Hist Inputs (2)_GC001-China-July06 2" xfId="285"/>
    <cellStyle name="c_Hist Inputs (2)_GC001-China-Oct06" xfId="286"/>
    <cellStyle name="c_Hist Inputs (2)_GC001-China-Oct06 2" xfId="287"/>
    <cellStyle name="c_Hist Inputs (2)_Pipeline" xfId="288"/>
    <cellStyle name="c_Hist Inputs (2)_Pipeline 2" xfId="289"/>
    <cellStyle name="c_Hist Inputs (2)_Pullbacks" xfId="290"/>
    <cellStyle name="c_Hist Inputs (2)_Pullbacks 2" xfId="291"/>
    <cellStyle name="c_LBO Summary" xfId="292"/>
    <cellStyle name="c_LBO Summary_Aing report" xfId="293"/>
    <cellStyle name="c_LBO Summary_Aing report 2" xfId="294"/>
    <cellStyle name="c_LBO Summary_AR" xfId="295"/>
    <cellStyle name="c_LBO Summary_AR 2" xfId="296"/>
    <cellStyle name="c_LBO Summary_Base HC" xfId="297"/>
    <cellStyle name="c_LBO Summary_Base HC 2" xfId="298"/>
    <cellStyle name="c_LBO Summary_Base P&amp;L" xfId="299"/>
    <cellStyle name="c_LBO Summary_Base P&amp;L 2" xfId="300"/>
    <cellStyle name="c_LBO Summary_Capex" xfId="301"/>
    <cellStyle name="c_LBO Summary_Capex 2" xfId="302"/>
    <cellStyle name="c_LBO Summary_China as on Dec 31 2008" xfId="303"/>
    <cellStyle name="c_LBO Summary_China as on Dec 31 2008 2" xfId="304"/>
    <cellStyle name="c_LBO Summary_Customer Details" xfId="305"/>
    <cellStyle name="c_LBO Summary_Customer Details 2" xfId="306"/>
    <cellStyle name="c_LBO Summary_Eco Metrics" xfId="307"/>
    <cellStyle name="c_LBO Summary_Eco Metrics 2" xfId="308"/>
    <cellStyle name="c_LBO Summary_GC001-China-Aug06" xfId="309"/>
    <cellStyle name="c_LBO Summary_GC001-China-Aug06 2" xfId="310"/>
    <cellStyle name="c_LBO Summary_GC001-China-July06" xfId="311"/>
    <cellStyle name="c_LBO Summary_GC001-China-July06 2" xfId="312"/>
    <cellStyle name="c_LBO Summary_GC001-China-Oct06" xfId="313"/>
    <cellStyle name="c_LBO Summary_GC001-China-Oct06 2" xfId="314"/>
    <cellStyle name="c_LBO Summary_Pipeline" xfId="315"/>
    <cellStyle name="c_LBO Summary_Pipeline 2" xfId="316"/>
    <cellStyle name="c_LBO Summary_Pullbacks" xfId="317"/>
    <cellStyle name="c_LBO Summary_Pullbacks 2" xfId="318"/>
    <cellStyle name="c_PFMA Credit (2)" xfId="319"/>
    <cellStyle name="c_PFMA Credit (2)_Aing report" xfId="320"/>
    <cellStyle name="c_PFMA Credit (2)_Aing report 2" xfId="321"/>
    <cellStyle name="c_PFMA Credit (2)_AR" xfId="322"/>
    <cellStyle name="c_PFMA Credit (2)_AR 2" xfId="323"/>
    <cellStyle name="c_PFMA Credit (2)_Base HC" xfId="324"/>
    <cellStyle name="c_PFMA Credit (2)_Base HC 2" xfId="325"/>
    <cellStyle name="c_PFMA Credit (2)_Base P&amp;L" xfId="326"/>
    <cellStyle name="c_PFMA Credit (2)_Base P&amp;L 2" xfId="327"/>
    <cellStyle name="c_PFMA Credit (2)_Capex" xfId="328"/>
    <cellStyle name="c_PFMA Credit (2)_Capex 2" xfId="329"/>
    <cellStyle name="c_PFMA Credit (2)_China as on Dec 31 2008" xfId="330"/>
    <cellStyle name="c_PFMA Credit (2)_China as on Dec 31 2008 2" xfId="331"/>
    <cellStyle name="c_PFMA Credit (2)_Customer Details" xfId="332"/>
    <cellStyle name="c_PFMA Credit (2)_Customer Details 2" xfId="333"/>
    <cellStyle name="c_PFMA Credit (2)_Eco Metrics" xfId="334"/>
    <cellStyle name="c_PFMA Credit (2)_Eco Metrics 2" xfId="335"/>
    <cellStyle name="c_PFMA Credit (2)_GC001-China-Aug06" xfId="336"/>
    <cellStyle name="c_PFMA Credit (2)_GC001-China-Aug06 2" xfId="337"/>
    <cellStyle name="c_PFMA Credit (2)_GC001-China-July06" xfId="338"/>
    <cellStyle name="c_PFMA Credit (2)_GC001-China-July06 2" xfId="339"/>
    <cellStyle name="c_PFMA Credit (2)_GC001-China-Oct06" xfId="340"/>
    <cellStyle name="c_PFMA Credit (2)_GC001-China-Oct06 2" xfId="341"/>
    <cellStyle name="c_PFMA Credit (2)_Pipeline" xfId="342"/>
    <cellStyle name="c_PFMA Credit (2)_Pipeline 2" xfId="343"/>
    <cellStyle name="c_PFMA Credit (2)_Pullbacks" xfId="344"/>
    <cellStyle name="c_PFMA Credit (2)_Pullbacks 2" xfId="345"/>
    <cellStyle name="c_Pipeline" xfId="346"/>
    <cellStyle name="c_Pipeline 2" xfId="347"/>
    <cellStyle name="c_Pullbacks" xfId="348"/>
    <cellStyle name="c_Pullbacks 2" xfId="349"/>
    <cellStyle name="c_Schedules" xfId="350"/>
    <cellStyle name="c_Schedules_Aing report" xfId="351"/>
    <cellStyle name="c_Schedules_Aing report 2" xfId="352"/>
    <cellStyle name="c_Schedules_AR" xfId="353"/>
    <cellStyle name="c_Schedules_AR 2" xfId="354"/>
    <cellStyle name="c_Schedules_Base HC" xfId="355"/>
    <cellStyle name="c_Schedules_Base HC 2" xfId="356"/>
    <cellStyle name="c_Schedules_Base P&amp;L" xfId="357"/>
    <cellStyle name="c_Schedules_Base P&amp;L 2" xfId="358"/>
    <cellStyle name="c_Schedules_Capex" xfId="359"/>
    <cellStyle name="c_Schedules_Capex 2" xfId="360"/>
    <cellStyle name="c_Schedules_China as on Dec 31 2008" xfId="361"/>
    <cellStyle name="c_Schedules_China as on Dec 31 2008 2" xfId="362"/>
    <cellStyle name="c_Schedules_Customer Details" xfId="363"/>
    <cellStyle name="c_Schedules_Customer Details 2" xfId="364"/>
    <cellStyle name="c_Schedules_Eco Metrics" xfId="365"/>
    <cellStyle name="c_Schedules_Eco Metrics 2" xfId="366"/>
    <cellStyle name="c_Schedules_GC001-China-Aug06" xfId="367"/>
    <cellStyle name="c_Schedules_GC001-China-Aug06 2" xfId="368"/>
    <cellStyle name="c_Schedules_GC001-China-July06" xfId="369"/>
    <cellStyle name="c_Schedules_GC001-China-July06 2" xfId="370"/>
    <cellStyle name="c_Schedules_GC001-China-Oct06" xfId="371"/>
    <cellStyle name="c_Schedules_GC001-China-Oct06 2" xfId="372"/>
    <cellStyle name="c_Schedules_Pipeline" xfId="373"/>
    <cellStyle name="c_Schedules_Pipeline 2" xfId="374"/>
    <cellStyle name="c_Schedules_Pullbacks" xfId="375"/>
    <cellStyle name="c_Schedules_Pullbacks 2" xfId="376"/>
    <cellStyle name="c_Trans Assump (2)" xfId="377"/>
    <cellStyle name="c_Trans Assump (2)_Aing report" xfId="378"/>
    <cellStyle name="c_Trans Assump (2)_Aing report 2" xfId="379"/>
    <cellStyle name="c_Trans Assump (2)_AR" xfId="380"/>
    <cellStyle name="c_Trans Assump (2)_AR 2" xfId="381"/>
    <cellStyle name="c_Trans Assump (2)_Base HC" xfId="382"/>
    <cellStyle name="c_Trans Assump (2)_Base HC 2" xfId="383"/>
    <cellStyle name="c_Trans Assump (2)_Base P&amp;L" xfId="384"/>
    <cellStyle name="c_Trans Assump (2)_Base P&amp;L 2" xfId="385"/>
    <cellStyle name="c_Trans Assump (2)_Capex" xfId="386"/>
    <cellStyle name="c_Trans Assump (2)_Capex 2" xfId="387"/>
    <cellStyle name="c_Trans Assump (2)_China as on Dec 31 2008" xfId="388"/>
    <cellStyle name="c_Trans Assump (2)_China as on Dec 31 2008 2" xfId="389"/>
    <cellStyle name="c_Trans Assump (2)_Customer Details" xfId="390"/>
    <cellStyle name="c_Trans Assump (2)_Customer Details 2" xfId="391"/>
    <cellStyle name="c_Trans Assump (2)_Eco Metrics" xfId="392"/>
    <cellStyle name="c_Trans Assump (2)_Eco Metrics 2" xfId="393"/>
    <cellStyle name="c_Trans Assump (2)_GC001-China-Aug06" xfId="394"/>
    <cellStyle name="c_Trans Assump (2)_GC001-China-Aug06 2" xfId="395"/>
    <cellStyle name="c_Trans Assump (2)_GC001-China-July06" xfId="396"/>
    <cellStyle name="c_Trans Assump (2)_GC001-China-July06 2" xfId="397"/>
    <cellStyle name="c_Trans Assump (2)_GC001-China-Oct06" xfId="398"/>
    <cellStyle name="c_Trans Assump (2)_GC001-China-Oct06 2" xfId="399"/>
    <cellStyle name="c_Trans Assump (2)_Pipeline" xfId="400"/>
    <cellStyle name="c_Trans Assump (2)_Pipeline 2" xfId="401"/>
    <cellStyle name="c_Trans Assump (2)_Pullbacks" xfId="402"/>
    <cellStyle name="c_Trans Assump (2)_Pullbacks 2" xfId="403"/>
    <cellStyle name="c_Unit Price Sen. (2)" xfId="404"/>
    <cellStyle name="c_Unit Price Sen. (2)_Aing report" xfId="405"/>
    <cellStyle name="c_Unit Price Sen. (2)_Aing report 2" xfId="406"/>
    <cellStyle name="c_Unit Price Sen. (2)_AR" xfId="407"/>
    <cellStyle name="c_Unit Price Sen. (2)_AR 2" xfId="408"/>
    <cellStyle name="c_Unit Price Sen. (2)_Base HC" xfId="409"/>
    <cellStyle name="c_Unit Price Sen. (2)_Base HC 2" xfId="410"/>
    <cellStyle name="c_Unit Price Sen. (2)_Base P&amp;L" xfId="411"/>
    <cellStyle name="c_Unit Price Sen. (2)_Base P&amp;L 2" xfId="412"/>
    <cellStyle name="c_Unit Price Sen. (2)_Capex" xfId="413"/>
    <cellStyle name="c_Unit Price Sen. (2)_Capex 2" xfId="414"/>
    <cellStyle name="c_Unit Price Sen. (2)_China as on Dec 31 2008" xfId="415"/>
    <cellStyle name="c_Unit Price Sen. (2)_China as on Dec 31 2008 2" xfId="416"/>
    <cellStyle name="c_Unit Price Sen. (2)_Customer Details" xfId="417"/>
    <cellStyle name="c_Unit Price Sen. (2)_Customer Details 2" xfId="418"/>
    <cellStyle name="c_Unit Price Sen. (2)_Eco Metrics" xfId="419"/>
    <cellStyle name="c_Unit Price Sen. (2)_Eco Metrics 2" xfId="420"/>
    <cellStyle name="c_Unit Price Sen. (2)_GC001-China-Aug06" xfId="421"/>
    <cellStyle name="c_Unit Price Sen. (2)_GC001-China-Aug06 2" xfId="422"/>
    <cellStyle name="c_Unit Price Sen. (2)_GC001-China-July06" xfId="423"/>
    <cellStyle name="c_Unit Price Sen. (2)_GC001-China-July06 2" xfId="424"/>
    <cellStyle name="c_Unit Price Sen. (2)_GC001-China-Oct06" xfId="425"/>
    <cellStyle name="c_Unit Price Sen. (2)_GC001-China-Oct06 2" xfId="426"/>
    <cellStyle name="c_Unit Price Sen. (2)_Pipeline" xfId="427"/>
    <cellStyle name="c_Unit Price Sen. (2)_Pipeline 2" xfId="428"/>
    <cellStyle name="c_Unit Price Sen. (2)_Pullbacks" xfId="429"/>
    <cellStyle name="c_Unit Price Sen. (2)_Pullbacks 2" xfId="430"/>
    <cellStyle name="calc" xfId="431"/>
    <cellStyle name="Calc Currency (0)" xfId="432"/>
    <cellStyle name="Calc Currency (0) 2" xfId="433"/>
    <cellStyle name="Calc Currency (0) 2 2" xfId="434"/>
    <cellStyle name="Calc Currency (0) 3" xfId="435"/>
    <cellStyle name="Calc Currency (0) 4" xfId="436"/>
    <cellStyle name="calculated" xfId="437"/>
    <cellStyle name="Calculation" xfId="438" builtinId="22" customBuiltin="1"/>
    <cellStyle name="Check Cell" xfId="439" builtinId="23" customBuiltin="1"/>
    <cellStyle name="Comma" xfId="440" builtinId="3"/>
    <cellStyle name="Comma 10" xfId="2840"/>
    <cellStyle name="Comma 10 10" xfId="2900"/>
    <cellStyle name="Comma 10 2" xfId="2901"/>
    <cellStyle name="Comma 10 3" xfId="2844"/>
    <cellStyle name="Comma 104" xfId="2902"/>
    <cellStyle name="Comma 104 2" xfId="2903"/>
    <cellStyle name="Comma 11" xfId="2904"/>
    <cellStyle name="Comma 11 2" xfId="2905"/>
    <cellStyle name="Comma 11 3" xfId="2906"/>
    <cellStyle name="Comma 12" xfId="2845"/>
    <cellStyle name="Comma 15" xfId="2907"/>
    <cellStyle name="Comma 15 2 2" xfId="2908"/>
    <cellStyle name="Comma 169" xfId="2846"/>
    <cellStyle name="Comma 2" xfId="441"/>
    <cellStyle name="Comma 2 10" xfId="2909"/>
    <cellStyle name="Comma 2 2 10" xfId="2847"/>
    <cellStyle name="Comma 2 8" xfId="2848"/>
    <cellStyle name="Comma 2 9" xfId="2910"/>
    <cellStyle name="Comma 2 93" xfId="2849"/>
    <cellStyle name="Comma 3" xfId="442"/>
    <cellStyle name="Comma 3 2" xfId="443"/>
    <cellStyle name="Comma 3 2 2" xfId="2911"/>
    <cellStyle name="Comma 3 2 3" xfId="2850"/>
    <cellStyle name="Comma 3 2 4" xfId="2912"/>
    <cellStyle name="Comma 4" xfId="444"/>
    <cellStyle name="Comma 4 2" xfId="445"/>
    <cellStyle name="Comma 4 6" xfId="2851"/>
    <cellStyle name="Comma 48" xfId="2913"/>
    <cellStyle name="Comma 48 2 2" xfId="2914"/>
    <cellStyle name="Comma 5" xfId="446"/>
    <cellStyle name="Comma 5 2" xfId="447"/>
    <cellStyle name="Comma 51" xfId="2852"/>
    <cellStyle name="Comma 54" xfId="2915"/>
    <cellStyle name="Comma 54 3" xfId="2916"/>
    <cellStyle name="Comma 6" xfId="448"/>
    <cellStyle name="Comma 6 2" xfId="2825"/>
    <cellStyle name="Comma 7" xfId="449"/>
    <cellStyle name="Comma 7 2 2" xfId="2917"/>
    <cellStyle name="Comma 76" xfId="2853"/>
    <cellStyle name="Comma 77" xfId="2854"/>
    <cellStyle name="Comma 8" xfId="450"/>
    <cellStyle name="Comma 8 2" xfId="2918"/>
    <cellStyle name="Comma 8 3" xfId="2841"/>
    <cellStyle name="Comma 9" xfId="2827"/>
    <cellStyle name="Comma0" xfId="451"/>
    <cellStyle name="Comma0 - Style2" xfId="452"/>
    <cellStyle name="Comma0 - Style3" xfId="453"/>
    <cellStyle name="Comma0 - Style4" xfId="454"/>
    <cellStyle name="Comma0 - Style5" xfId="455"/>
    <cellStyle name="Comma0 - Style6" xfId="456"/>
    <cellStyle name="Comma0 - Style7" xfId="457"/>
    <cellStyle name="Comma1 - Style1" xfId="458"/>
    <cellStyle name="comma2" xfId="459"/>
    <cellStyle name="Copied" xfId="460"/>
    <cellStyle name="Curren - Style2" xfId="461"/>
    <cellStyle name="Curren - Style4" xfId="462"/>
    <cellStyle name="Curren - Style5" xfId="463"/>
    <cellStyle name="Curren - Style6" xfId="464"/>
    <cellStyle name="Curren - Style8" xfId="465"/>
    <cellStyle name="Currency [0.00]" xfId="466"/>
    <cellStyle name="Currency 2" xfId="2833"/>
    <cellStyle name="Currency 2 2" xfId="2919"/>
    <cellStyle name="Currency 2 5 2" xfId="2920"/>
    <cellStyle name="Currency 23 2" xfId="2855"/>
    <cellStyle name="Currency 3" xfId="2921"/>
    <cellStyle name="Currency 3 13 18" xfId="2922"/>
    <cellStyle name="Currency0" xfId="467"/>
    <cellStyle name="d_yield" xfId="468"/>
    <cellStyle name="d_yield_Sheet1" xfId="469"/>
    <cellStyle name="Dash" xfId="470"/>
    <cellStyle name="Dash 2" xfId="471"/>
    <cellStyle name="data" xfId="472"/>
    <cellStyle name="Date" xfId="473"/>
    <cellStyle name="Date - Style1" xfId="474"/>
    <cellStyle name="Date - Style2" xfId="475"/>
    <cellStyle name="Date - Style3" xfId="476"/>
    <cellStyle name="Date - Style4" xfId="477"/>
    <cellStyle name="Date - Style5" xfId="478"/>
    <cellStyle name="date_Genpact International Derivatives_March 08" xfId="479"/>
    <cellStyle name="datetime" xfId="480"/>
    <cellStyle name="DE-SELECT" xfId="481"/>
    <cellStyle name="Dezimal__Utopia Index Index und Guidance (Deutsch)" xfId="482"/>
    <cellStyle name="Entered" xfId="483"/>
    <cellStyle name="eps" xfId="484"/>
    <cellStyle name="eps$" xfId="485"/>
    <cellStyle name="eps$A" xfId="486"/>
    <cellStyle name="eps$E" xfId="487"/>
    <cellStyle name="eps_2nd Quarter" xfId="488"/>
    <cellStyle name="epsA" xfId="489"/>
    <cellStyle name="epsE" xfId="490"/>
    <cellStyle name="Euro" xfId="491"/>
    <cellStyle name="Explanatory Text" xfId="492" builtinId="53" customBuiltin="1"/>
    <cellStyle name="Fixed" xfId="493"/>
    <cellStyle name="Fixed3 - Style3" xfId="494"/>
    <cellStyle name="Fixed4 - Style4" xfId="495"/>
    <cellStyle name="FOOTER - Style1" xfId="496"/>
    <cellStyle name="fy_eps$" xfId="497"/>
    <cellStyle name="g_rate" xfId="498"/>
    <cellStyle name="g_rate_Sheet1" xfId="499"/>
    <cellStyle name="GAR" xfId="500"/>
    <cellStyle name="Good" xfId="501" builtinId="26" customBuiltin="1"/>
    <cellStyle name="Good 2" xfId="2923"/>
    <cellStyle name="Good 2 2" xfId="2924"/>
    <cellStyle name="Grey" xfId="502"/>
    <cellStyle name="Grey 2" xfId="503"/>
    <cellStyle name="Header" xfId="504"/>
    <cellStyle name="Header1" xfId="505"/>
    <cellStyle name="Header2" xfId="506"/>
    <cellStyle name="Headin - Style6" xfId="507"/>
    <cellStyle name="Heading 1" xfId="508" builtinId="16" customBuiltin="1"/>
    <cellStyle name="Heading 2" xfId="509" builtinId="17" customBuiltin="1"/>
    <cellStyle name="Heading 3" xfId="510" builtinId="18" customBuiltin="1"/>
    <cellStyle name="Heading 4" xfId="511" builtinId="19" customBuiltin="1"/>
    <cellStyle name="Hi Lite" xfId="512"/>
    <cellStyle name="HiLite" xfId="513"/>
    <cellStyle name="Hyperlink" xfId="514" builtinId="8"/>
    <cellStyle name="Hyperlink 2" xfId="2831"/>
    <cellStyle name="Hyperlink 3 2" xfId="2925"/>
    <cellStyle name="Hyperlink 6" xfId="2926"/>
    <cellStyle name="Input" xfId="515" builtinId="20" customBuiltin="1"/>
    <cellStyle name="Input [yellow]" xfId="516"/>
    <cellStyle name="Input [yellow] 2" xfId="517"/>
    <cellStyle name="InputBlueFont" xfId="518"/>
    <cellStyle name="KPMG Heading 1" xfId="519"/>
    <cellStyle name="KPMG Heading 2" xfId="520"/>
    <cellStyle name="KPMG Heading 3" xfId="521"/>
    <cellStyle name="KPMG Heading 4" xfId="522"/>
    <cellStyle name="KPMG Normal" xfId="523"/>
    <cellStyle name="KPMG Normal Text" xfId="524"/>
    <cellStyle name="label" xfId="525"/>
    <cellStyle name="Line Item" xfId="526"/>
    <cellStyle name="Linked Cell" xfId="527" builtinId="24" customBuiltin="1"/>
    <cellStyle name="LOCKED" xfId="528"/>
    <cellStyle name="m" xfId="529"/>
    <cellStyle name="m$" xfId="530"/>
    <cellStyle name="main_input" xfId="531"/>
    <cellStyle name="Map Labels" xfId="532"/>
    <cellStyle name="Map Labels 2" xfId="533"/>
    <cellStyle name="Map Legend" xfId="534"/>
    <cellStyle name="Map Legend 2" xfId="535"/>
    <cellStyle name="Map Title" xfId="536"/>
    <cellStyle name="mm" xfId="537"/>
    <cellStyle name="Neutral" xfId="538" builtinId="28" customBuiltin="1"/>
    <cellStyle name="Next holiday" xfId="539"/>
    <cellStyle name="no dec" xfId="540"/>
    <cellStyle name="Nor}al" xfId="541"/>
    <cellStyle name="Nor}al 2" xfId="542"/>
    <cellStyle name="Nor}al 2 2" xfId="543"/>
    <cellStyle name="Nor}al 3" xfId="544"/>
    <cellStyle name="Norm੎੎" xfId="545"/>
    <cellStyle name="Normal" xfId="0" builtinId="0"/>
    <cellStyle name="Normal - Style1" xfId="546"/>
    <cellStyle name="Normal - Style1 2" xfId="547"/>
    <cellStyle name="Normal - Style1 2 2" xfId="548"/>
    <cellStyle name="Normal - Style1 3" xfId="549"/>
    <cellStyle name="Normal - Style1 4" xfId="550"/>
    <cellStyle name="Normal 10" xfId="551"/>
    <cellStyle name="Normal 10 10" xfId="2927"/>
    <cellStyle name="Normal 10 10 2" xfId="2856"/>
    <cellStyle name="Normal 10 10 2 2" xfId="2834"/>
    <cellStyle name="Normal 10 2" xfId="2830"/>
    <cellStyle name="Normal 10 31 2" xfId="2928"/>
    <cellStyle name="Normal 10 4" xfId="2857"/>
    <cellStyle name="Normal 10 4 2" xfId="2929"/>
    <cellStyle name="Normal 103" xfId="2858"/>
    <cellStyle name="Normal 11" xfId="2826"/>
    <cellStyle name="Normal 11 2" xfId="2837"/>
    <cellStyle name="Normal 11 2 2" xfId="2842"/>
    <cellStyle name="Normal 11 2 2 2" xfId="2859"/>
    <cellStyle name="Normal 11 2 3" xfId="2860"/>
    <cellStyle name="Normal 11 2 3 2" xfId="2861"/>
    <cellStyle name="Normal 11 5" xfId="2930"/>
    <cellStyle name="Normal 11 5 2" xfId="2931"/>
    <cellStyle name="Normal 112" xfId="2862"/>
    <cellStyle name="Normal 113" xfId="2863"/>
    <cellStyle name="Normal 114" xfId="2932"/>
    <cellStyle name="Normal 114 2" xfId="2933"/>
    <cellStyle name="Normal 12" xfId="2829"/>
    <cellStyle name="Normal 128" xfId="2934"/>
    <cellStyle name="Normal 13" xfId="2836"/>
    <cellStyle name="Normal 13 2" xfId="2864"/>
    <cellStyle name="Normal 2" xfId="552"/>
    <cellStyle name="Normal 2 10" xfId="2865"/>
    <cellStyle name="Normal 2 13 2" xfId="2935"/>
    <cellStyle name="Normal 2 132 2" xfId="2866"/>
    <cellStyle name="Normal 2 136" xfId="2867"/>
    <cellStyle name="Normal 2 136 2" xfId="2868"/>
    <cellStyle name="Normal 2 14" xfId="2936"/>
    <cellStyle name="Normal 2 2" xfId="2869"/>
    <cellStyle name="Normal 2 2 2" xfId="2870"/>
    <cellStyle name="Normal 2 2 2 17 2" xfId="2937"/>
    <cellStyle name="Normal 2 2 3" xfId="2871"/>
    <cellStyle name="Normal 2 3" xfId="2938"/>
    <cellStyle name="Normal 2 44" xfId="2939"/>
    <cellStyle name="Normal 2 54" xfId="2940"/>
    <cellStyle name="Normal 2 60" xfId="2941"/>
    <cellStyle name="Normal 2 60 2" xfId="2942"/>
    <cellStyle name="Normal 2 64" xfId="2872"/>
    <cellStyle name="Normal 2 68" xfId="2873"/>
    <cellStyle name="Normal 2 69" xfId="2943"/>
    <cellStyle name="Normal 2 77" xfId="2944"/>
    <cellStyle name="Normal 215" xfId="2945"/>
    <cellStyle name="Normal 217" xfId="2946"/>
    <cellStyle name="Normal 258" xfId="2874"/>
    <cellStyle name="Normal 3" xfId="553"/>
    <cellStyle name="Normal 3 25" xfId="2947"/>
    <cellStyle name="Normal 3 25 2" xfId="2948"/>
    <cellStyle name="Normal 3 26" xfId="2875"/>
    <cellStyle name="Normal 3 26 2" xfId="2949"/>
    <cellStyle name="Normal 3 3" xfId="2876"/>
    <cellStyle name="Normal 3 78" xfId="2877"/>
    <cellStyle name="Normal 4" xfId="554"/>
    <cellStyle name="Normal 4 3 2 2" xfId="2950"/>
    <cellStyle name="Normal 5" xfId="555"/>
    <cellStyle name="Normal 5 2" xfId="2835"/>
    <cellStyle name="Normal 5 51" xfId="2878"/>
    <cellStyle name="Normal 6" xfId="556"/>
    <cellStyle name="Normal 6 2" xfId="2951"/>
    <cellStyle name="Normal 6 53" xfId="2879"/>
    <cellStyle name="Normal 7" xfId="557"/>
    <cellStyle name="Normal 7 107" xfId="2880"/>
    <cellStyle name="Normal 7 107 2" xfId="2952"/>
    <cellStyle name="Normal 8" xfId="558"/>
    <cellStyle name="Normal 9" xfId="559"/>
    <cellStyle name="Normal 91 2" xfId="2881"/>
    <cellStyle name="Normal 91 5" xfId="2953"/>
    <cellStyle name="Normal 92" xfId="2882"/>
    <cellStyle name="Normal 92 2 2" xfId="2883"/>
    <cellStyle name="Normal 92 2 3 2" xfId="2884"/>
    <cellStyle name="Normal 92 2 3 2 2" xfId="2885"/>
    <cellStyle name="Normal 92 2 4" xfId="2886"/>
    <cellStyle name="Normal 92 3" xfId="2887"/>
    <cellStyle name="Normal 92 3 2" xfId="2954"/>
    <cellStyle name="Normal 92 4 2" xfId="2888"/>
    <cellStyle name="Normal 92 5" xfId="2889"/>
    <cellStyle name="Normal 92 6 3" xfId="2955"/>
    <cellStyle name="Note" xfId="560" builtinId="10" customBuiltin="1"/>
    <cellStyle name="Note 2" xfId="561"/>
    <cellStyle name="Note 2 2" xfId="562"/>
    <cellStyle name="Note 3" xfId="563"/>
    <cellStyle name="Number" xfId="564"/>
    <cellStyle name="Output" xfId="565" builtinId="21" customBuiltin="1"/>
    <cellStyle name="Output Amounts" xfId="566"/>
    <cellStyle name="Output Column Headings" xfId="567"/>
    <cellStyle name="Output Line Items" xfId="568"/>
    <cellStyle name="Output1_Back" xfId="569"/>
    <cellStyle name="Page Heading" xfId="570"/>
    <cellStyle name="pe" xfId="571"/>
    <cellStyle name="PEG" xfId="572"/>
    <cellStyle name="Percen - Style1" xfId="573"/>
    <cellStyle name="Percen - Style2" xfId="574"/>
    <cellStyle name="Percen - Style3" xfId="575"/>
    <cellStyle name="Percent" xfId="576" builtinId="5"/>
    <cellStyle name="Percent [2]" xfId="577"/>
    <cellStyle name="Percent [2] 2" xfId="578"/>
    <cellStyle name="Percent [2] 2 2" xfId="579"/>
    <cellStyle name="Percent [2] 3" xfId="580"/>
    <cellStyle name="Percent [2] 4" xfId="581"/>
    <cellStyle name="Percent 10" xfId="582"/>
    <cellStyle name="Percent 10 2" xfId="583"/>
    <cellStyle name="Percent 11" xfId="584"/>
    <cellStyle name="Percent 11 2" xfId="585"/>
    <cellStyle name="Percent 12" xfId="586"/>
    <cellStyle name="Percent 13" xfId="587"/>
    <cellStyle name="Percent 13 2" xfId="2828"/>
    <cellStyle name="Percent 14" xfId="588"/>
    <cellStyle name="Percent 15" xfId="2832"/>
    <cellStyle name="Percent 16" xfId="2838"/>
    <cellStyle name="Percent 18" xfId="2956"/>
    <cellStyle name="Percent 18 2" xfId="2890"/>
    <cellStyle name="Percent 2" xfId="589"/>
    <cellStyle name="Percent 2 2" xfId="2957"/>
    <cellStyle name="Percent 2 3" xfId="2958"/>
    <cellStyle name="Percent 2 5" xfId="2891"/>
    <cellStyle name="Percent 2 6" xfId="2959"/>
    <cellStyle name="Percent 21" xfId="2892"/>
    <cellStyle name="Percent 21 2" xfId="2893"/>
    <cellStyle name="Percent 3" xfId="590"/>
    <cellStyle name="Percent 32" xfId="2894"/>
    <cellStyle name="Percent 4" xfId="591"/>
    <cellStyle name="Percent 5" xfId="592"/>
    <cellStyle name="Percent 6" xfId="593"/>
    <cellStyle name="Percent 6 2" xfId="2839"/>
    <cellStyle name="Percent 7" xfId="594"/>
    <cellStyle name="Percent 8" xfId="595"/>
    <cellStyle name="Percent 8 2" xfId="596"/>
    <cellStyle name="Percent 9" xfId="597"/>
    <cellStyle name="Percent 9 2" xfId="598"/>
    <cellStyle name="price" xfId="599"/>
    <cellStyle name="PSChar" xfId="600"/>
    <cellStyle name="PSDate" xfId="601"/>
    <cellStyle name="PSDec" xfId="602"/>
    <cellStyle name="PSHeading" xfId="603"/>
    <cellStyle name="q" xfId="604"/>
    <cellStyle name="q_Sheet1" xfId="605"/>
    <cellStyle name="QEPS-h" xfId="606"/>
    <cellStyle name="QEPS-H1" xfId="607"/>
    <cellStyle name="qRange" xfId="608"/>
    <cellStyle name="range" xfId="609"/>
    <cellStyle name="Rates" xfId="610"/>
    <cellStyle name="realtime" xfId="611"/>
    <cellStyle name="REMOVED" xfId="612"/>
    <cellStyle name="result" xfId="613"/>
    <cellStyle name="RevList" xfId="614"/>
    <cellStyle name="rt" xfId="615"/>
    <cellStyle name="s" xfId="616"/>
    <cellStyle name="s 2" xfId="617"/>
    <cellStyle name="s_Aing report" xfId="618"/>
    <cellStyle name="s_AR" xfId="619"/>
    <cellStyle name="s_Bal Sheets" xfId="620"/>
    <cellStyle name="s_Bal Sheets (2)" xfId="621"/>
    <cellStyle name="s_Bal Sheets (2) 2" xfId="622"/>
    <cellStyle name="s_Bal Sheets (2)_1" xfId="623"/>
    <cellStyle name="s_Bal Sheets (2)_1 2" xfId="624"/>
    <cellStyle name="s_Bal Sheets (2)_1_Aing report" xfId="625"/>
    <cellStyle name="s_Bal Sheets (2)_1_AR" xfId="626"/>
    <cellStyle name="s_Bal Sheets (2)_1_Base HC" xfId="627"/>
    <cellStyle name="s_Bal Sheets (2)_1_Base P&amp;L" xfId="628"/>
    <cellStyle name="s_Bal Sheets (2)_1_Capex" xfId="629"/>
    <cellStyle name="s_Bal Sheets (2)_1_China as on Dec 31 2008" xfId="630"/>
    <cellStyle name="s_Bal Sheets (2)_1_Customer Details" xfId="631"/>
    <cellStyle name="s_Bal Sheets (2)_1_Eco Metrics" xfId="632"/>
    <cellStyle name="s_Bal Sheets (2)_1_GC001-China-Aug06" xfId="633"/>
    <cellStyle name="s_Bal Sheets (2)_1_GC001-China-July06" xfId="634"/>
    <cellStyle name="s_Bal Sheets (2)_1_GC001-China-Oct06" xfId="635"/>
    <cellStyle name="s_Bal Sheets (2)_1_Pipeline" xfId="636"/>
    <cellStyle name="s_Bal Sheets (2)_1_Pullbacks" xfId="637"/>
    <cellStyle name="s_Bal Sheets (2)_Aing report" xfId="638"/>
    <cellStyle name="s_Bal Sheets (2)_AR" xfId="639"/>
    <cellStyle name="s_Bal Sheets (2)_Base HC" xfId="640"/>
    <cellStyle name="s_Bal Sheets (2)_Base P&amp;L" xfId="641"/>
    <cellStyle name="s_Bal Sheets (2)_Capex" xfId="642"/>
    <cellStyle name="s_Bal Sheets (2)_China as on Dec 31 2008" xfId="643"/>
    <cellStyle name="s_Bal Sheets (2)_Customer Details" xfId="644"/>
    <cellStyle name="s_Bal Sheets (2)_Eco Metrics" xfId="645"/>
    <cellStyle name="s_Bal Sheets (2)_GC001-China-Aug06" xfId="646"/>
    <cellStyle name="s_Bal Sheets (2)_GC001-China-July06" xfId="647"/>
    <cellStyle name="s_Bal Sheets (2)_GC001-China-Oct06" xfId="648"/>
    <cellStyle name="s_Bal Sheets (2)_Pipeline" xfId="649"/>
    <cellStyle name="s_Bal Sheets (2)_Pullbacks" xfId="650"/>
    <cellStyle name="s_Bal Sheets 2" xfId="651"/>
    <cellStyle name="s_Bal Sheets 3" xfId="652"/>
    <cellStyle name="s_Bal Sheets 4" xfId="653"/>
    <cellStyle name="s_Bal Sheets 5" xfId="654"/>
    <cellStyle name="s_Bal Sheets_1" xfId="655"/>
    <cellStyle name="s_Bal Sheets_1 2" xfId="656"/>
    <cellStyle name="s_Bal Sheets_1_Aing report" xfId="657"/>
    <cellStyle name="s_Bal Sheets_1_AM0909" xfId="658"/>
    <cellStyle name="s_Bal Sheets_1_AM0909 2" xfId="659"/>
    <cellStyle name="s_Bal Sheets_1_AM0909_Aing report" xfId="660"/>
    <cellStyle name="s_Bal Sheets_1_AM0909_AR" xfId="661"/>
    <cellStyle name="s_Bal Sheets_1_AM0909_Base HC" xfId="662"/>
    <cellStyle name="s_Bal Sheets_1_AM0909_Base P&amp;L" xfId="663"/>
    <cellStyle name="s_Bal Sheets_1_AM0909_Capex" xfId="664"/>
    <cellStyle name="s_Bal Sheets_1_AM0909_China as on Dec 31 2008" xfId="665"/>
    <cellStyle name="s_Bal Sheets_1_AM0909_Customer Details" xfId="666"/>
    <cellStyle name="s_Bal Sheets_1_AM0909_Eco Metrics" xfId="667"/>
    <cellStyle name="s_Bal Sheets_1_AM0909_GC001-China-Aug06" xfId="668"/>
    <cellStyle name="s_Bal Sheets_1_AM0909_GC001-China-July06" xfId="669"/>
    <cellStyle name="s_Bal Sheets_1_AM0909_GC001-China-Oct06" xfId="670"/>
    <cellStyle name="s_Bal Sheets_1_AM0909_Pipeline" xfId="671"/>
    <cellStyle name="s_Bal Sheets_1_AM0909_Pullbacks" xfId="672"/>
    <cellStyle name="s_Bal Sheets_1_AR" xfId="673"/>
    <cellStyle name="s_Bal Sheets_1_Base HC" xfId="674"/>
    <cellStyle name="s_Bal Sheets_1_Base P&amp;L" xfId="675"/>
    <cellStyle name="s_Bal Sheets_1_Capex" xfId="676"/>
    <cellStyle name="s_Bal Sheets_1_China as on Dec 31 2008" xfId="677"/>
    <cellStyle name="s_Bal Sheets_1_Customer Details" xfId="678"/>
    <cellStyle name="s_Bal Sheets_1_Eco Metrics" xfId="679"/>
    <cellStyle name="s_Bal Sheets_1_GC001-China-Aug06" xfId="680"/>
    <cellStyle name="s_Bal Sheets_1_GC001-China-July06" xfId="681"/>
    <cellStyle name="s_Bal Sheets_1_GC001-China-Oct06" xfId="682"/>
    <cellStyle name="s_Bal Sheets_1_Pipeline" xfId="683"/>
    <cellStyle name="s_Bal Sheets_1_Pullbacks" xfId="684"/>
    <cellStyle name="s_Bal Sheets_2" xfId="685"/>
    <cellStyle name="s_Bal Sheets_2 2" xfId="686"/>
    <cellStyle name="s_Bal Sheets_2_Aing report" xfId="687"/>
    <cellStyle name="s_Bal Sheets_2_AR" xfId="688"/>
    <cellStyle name="s_Bal Sheets_2_Base HC" xfId="689"/>
    <cellStyle name="s_Bal Sheets_2_Base P&amp;L" xfId="690"/>
    <cellStyle name="s_Bal Sheets_2_Capex" xfId="691"/>
    <cellStyle name="s_Bal Sheets_2_China as on Dec 31 2008" xfId="692"/>
    <cellStyle name="s_Bal Sheets_2_Customer Details" xfId="693"/>
    <cellStyle name="s_Bal Sheets_2_Eco Metrics" xfId="694"/>
    <cellStyle name="s_Bal Sheets_2_GC001-China-Aug06" xfId="695"/>
    <cellStyle name="s_Bal Sheets_2_GC001-China-July06" xfId="696"/>
    <cellStyle name="s_Bal Sheets_2_GC001-China-Oct06" xfId="697"/>
    <cellStyle name="s_Bal Sheets_2_Pipeline" xfId="698"/>
    <cellStyle name="s_Bal Sheets_2_Pullbacks" xfId="699"/>
    <cellStyle name="s_Bal Sheets_Aing report" xfId="700"/>
    <cellStyle name="s_Bal Sheets_AM0909" xfId="701"/>
    <cellStyle name="s_Bal Sheets_AM0909 2" xfId="702"/>
    <cellStyle name="s_Bal Sheets_AM0909_Aing report" xfId="703"/>
    <cellStyle name="s_Bal Sheets_AM0909_AR" xfId="704"/>
    <cellStyle name="s_Bal Sheets_AM0909_Base HC" xfId="705"/>
    <cellStyle name="s_Bal Sheets_AM0909_Base P&amp;L" xfId="706"/>
    <cellStyle name="s_Bal Sheets_AM0909_Capex" xfId="707"/>
    <cellStyle name="s_Bal Sheets_AM0909_China as on Dec 31 2008" xfId="708"/>
    <cellStyle name="s_Bal Sheets_AM0909_Customer Details" xfId="709"/>
    <cellStyle name="s_Bal Sheets_AM0909_Eco Metrics" xfId="710"/>
    <cellStyle name="s_Bal Sheets_AM0909_GC001-China-Aug06" xfId="711"/>
    <cellStyle name="s_Bal Sheets_AM0909_GC001-China-July06" xfId="712"/>
    <cellStyle name="s_Bal Sheets_AM0909_GC001-China-Oct06" xfId="713"/>
    <cellStyle name="s_Bal Sheets_AM0909_Pipeline" xfId="714"/>
    <cellStyle name="s_Bal Sheets_AM0909_Pullbacks" xfId="715"/>
    <cellStyle name="s_Bal Sheets_AR" xfId="716"/>
    <cellStyle name="s_Bal Sheets_Base HC" xfId="717"/>
    <cellStyle name="s_Bal Sheets_Base P&amp;L" xfId="718"/>
    <cellStyle name="s_Bal Sheets_Capex" xfId="719"/>
    <cellStyle name="s_Bal Sheets_China as on Dec 31 2008" xfId="720"/>
    <cellStyle name="s_Bal Sheets_Customer Details" xfId="721"/>
    <cellStyle name="s_Bal Sheets_Eco Metrics" xfId="722"/>
    <cellStyle name="s_Bal Sheets_GC001-China-Aug06" xfId="723"/>
    <cellStyle name="s_Bal Sheets_GC001-China-July06" xfId="724"/>
    <cellStyle name="s_Bal Sheets_GC001-China-Oct06" xfId="725"/>
    <cellStyle name="s_Bal Sheets_Pipeline" xfId="726"/>
    <cellStyle name="s_Bal Sheets_Pullbacks" xfId="727"/>
    <cellStyle name="s_Base HC" xfId="728"/>
    <cellStyle name="s_Base P&amp;L" xfId="729"/>
    <cellStyle name="s_But813" xfId="730"/>
    <cellStyle name="s_But813 2" xfId="731"/>
    <cellStyle name="s_But813_Aing report" xfId="732"/>
    <cellStyle name="s_But813_AR" xfId="733"/>
    <cellStyle name="s_But813_Base HC" xfId="734"/>
    <cellStyle name="s_But813_Base P&amp;L" xfId="735"/>
    <cellStyle name="s_But813_Capex" xfId="736"/>
    <cellStyle name="s_But813_China as on Dec 31 2008" xfId="737"/>
    <cellStyle name="s_But813_Customer Details" xfId="738"/>
    <cellStyle name="s_But813_Eco Metrics" xfId="739"/>
    <cellStyle name="s_But813_GC001-China-Aug06" xfId="740"/>
    <cellStyle name="s_But813_GC001-China-July06" xfId="741"/>
    <cellStyle name="s_But813_GC001-China-Oct06" xfId="742"/>
    <cellStyle name="s_But813_Pipeline" xfId="743"/>
    <cellStyle name="s_But813_Pullbacks" xfId="744"/>
    <cellStyle name="s_But925" xfId="745"/>
    <cellStyle name="s_But925 2" xfId="746"/>
    <cellStyle name="s_But925_Aing report" xfId="747"/>
    <cellStyle name="s_But925_AR" xfId="748"/>
    <cellStyle name="s_But925_Base HC" xfId="749"/>
    <cellStyle name="s_But925_Base P&amp;L" xfId="750"/>
    <cellStyle name="s_But925_Capex" xfId="751"/>
    <cellStyle name="s_But925_China as on Dec 31 2008" xfId="752"/>
    <cellStyle name="s_But925_Customer Details" xfId="753"/>
    <cellStyle name="s_But925_Eco Metrics" xfId="754"/>
    <cellStyle name="s_But925_GC001-China-Aug06" xfId="755"/>
    <cellStyle name="s_But925_GC001-China-July06" xfId="756"/>
    <cellStyle name="s_But925_GC001-China-Oct06" xfId="757"/>
    <cellStyle name="s_But925_Pipeline" xfId="758"/>
    <cellStyle name="s_But925_Pullbacks" xfId="759"/>
    <cellStyle name="s_Capex" xfId="760"/>
    <cellStyle name="s_Cases" xfId="761"/>
    <cellStyle name="s_Cases 2" xfId="762"/>
    <cellStyle name="s_Cases_1" xfId="763"/>
    <cellStyle name="s_Cases_1 2" xfId="764"/>
    <cellStyle name="s_Cases_1_Aing report" xfId="765"/>
    <cellStyle name="s_Cases_1_AR" xfId="766"/>
    <cellStyle name="s_Cases_1_Base HC" xfId="767"/>
    <cellStyle name="s_Cases_1_Base P&amp;L" xfId="768"/>
    <cellStyle name="s_Cases_1_Capex" xfId="769"/>
    <cellStyle name="s_Cases_1_China as on Dec 31 2008" xfId="770"/>
    <cellStyle name="s_Cases_1_Customer Details" xfId="771"/>
    <cellStyle name="s_Cases_1_Eco Metrics" xfId="772"/>
    <cellStyle name="s_Cases_1_GC001-China-Aug06" xfId="773"/>
    <cellStyle name="s_Cases_1_GC001-China-July06" xfId="774"/>
    <cellStyle name="s_Cases_1_GC001-China-Oct06" xfId="775"/>
    <cellStyle name="s_Cases_1_Pipeline" xfId="776"/>
    <cellStyle name="s_Cases_1_Pullbacks" xfId="777"/>
    <cellStyle name="s_Cases_2" xfId="778"/>
    <cellStyle name="s_Cases_2 2" xfId="779"/>
    <cellStyle name="s_Cases_2_Aing report" xfId="780"/>
    <cellStyle name="s_Cases_2_AR" xfId="781"/>
    <cellStyle name="s_Cases_2_Base HC" xfId="782"/>
    <cellStyle name="s_Cases_2_Base P&amp;L" xfId="783"/>
    <cellStyle name="s_Cases_2_Capex" xfId="784"/>
    <cellStyle name="s_Cases_2_China as on Dec 31 2008" xfId="785"/>
    <cellStyle name="s_Cases_2_Customer Details" xfId="786"/>
    <cellStyle name="s_Cases_2_Eco Metrics" xfId="787"/>
    <cellStyle name="s_Cases_2_GC001-China-Aug06" xfId="788"/>
    <cellStyle name="s_Cases_2_GC001-China-July06" xfId="789"/>
    <cellStyle name="s_Cases_2_GC001-China-Oct06" xfId="790"/>
    <cellStyle name="s_Cases_2_Pipeline" xfId="791"/>
    <cellStyle name="s_Cases_2_Pullbacks" xfId="792"/>
    <cellStyle name="s_Cases_Aing report" xfId="793"/>
    <cellStyle name="s_Cases_AM0909" xfId="794"/>
    <cellStyle name="s_Cases_AM0909 2" xfId="795"/>
    <cellStyle name="s_Cases_AM0909_Aing report" xfId="796"/>
    <cellStyle name="s_Cases_AM0909_AR" xfId="797"/>
    <cellStyle name="s_Cases_AM0909_Base HC" xfId="798"/>
    <cellStyle name="s_Cases_AM0909_Base P&amp;L" xfId="799"/>
    <cellStyle name="s_Cases_AM0909_Capex" xfId="800"/>
    <cellStyle name="s_Cases_AM0909_China as on Dec 31 2008" xfId="801"/>
    <cellStyle name="s_Cases_AM0909_Customer Details" xfId="802"/>
    <cellStyle name="s_Cases_AM0909_Eco Metrics" xfId="803"/>
    <cellStyle name="s_Cases_AM0909_GC001-China-Aug06" xfId="804"/>
    <cellStyle name="s_Cases_AM0909_GC001-China-July06" xfId="805"/>
    <cellStyle name="s_Cases_AM0909_GC001-China-Oct06" xfId="806"/>
    <cellStyle name="s_Cases_AM0909_Pipeline" xfId="807"/>
    <cellStyle name="s_Cases_AM0909_Pullbacks" xfId="808"/>
    <cellStyle name="s_Cases_AR" xfId="809"/>
    <cellStyle name="s_Cases_Base HC" xfId="810"/>
    <cellStyle name="s_Cases_Base P&amp;L" xfId="811"/>
    <cellStyle name="s_Cases_Capex" xfId="812"/>
    <cellStyle name="s_Cases_China as on Dec 31 2008" xfId="813"/>
    <cellStyle name="s_Cases_Customer Details" xfId="814"/>
    <cellStyle name="s_Cases_Eco Metrics" xfId="815"/>
    <cellStyle name="s_Cases_GC001-China-Aug06" xfId="816"/>
    <cellStyle name="s_Cases_GC001-China-July06" xfId="817"/>
    <cellStyle name="s_Cases_GC001-China-Oct06" xfId="818"/>
    <cellStyle name="s_Cases_Pipeline" xfId="819"/>
    <cellStyle name="s_Cases_Pullbacks" xfId="820"/>
    <cellStyle name="s_Caterpillar" xfId="821"/>
    <cellStyle name="s_Caterpillar 2" xfId="822"/>
    <cellStyle name="s_Caterpillar_Aing report" xfId="823"/>
    <cellStyle name="s_Caterpillar_AR" xfId="824"/>
    <cellStyle name="s_Caterpillar_Base HC" xfId="825"/>
    <cellStyle name="s_Caterpillar_Base P&amp;L" xfId="826"/>
    <cellStyle name="s_Caterpillar_Capex" xfId="827"/>
    <cellStyle name="s_Caterpillar_China as on Dec 31 2008" xfId="828"/>
    <cellStyle name="s_Caterpillar_Customer Details" xfId="829"/>
    <cellStyle name="s_Caterpillar_Eco Metrics" xfId="830"/>
    <cellStyle name="s_Caterpillar_GC001-China-Aug06" xfId="831"/>
    <cellStyle name="s_Caterpillar_GC001-China-July06" xfId="832"/>
    <cellStyle name="s_Caterpillar_GC001-China-Oct06" xfId="833"/>
    <cellStyle name="s_Caterpillar_Pipeline" xfId="834"/>
    <cellStyle name="s_Caterpillar_Pullbacks" xfId="835"/>
    <cellStyle name="s_China as on Dec 31 2008" xfId="836"/>
    <cellStyle name="s_Credit (2)" xfId="837"/>
    <cellStyle name="s_Credit (2) 2" xfId="838"/>
    <cellStyle name="s_Credit (2)_1" xfId="839"/>
    <cellStyle name="s_Credit (2)_1 2" xfId="840"/>
    <cellStyle name="s_Credit (2)_1_Aing report" xfId="841"/>
    <cellStyle name="s_Credit (2)_1_AR" xfId="842"/>
    <cellStyle name="s_Credit (2)_1_Base HC" xfId="843"/>
    <cellStyle name="s_Credit (2)_1_Base P&amp;L" xfId="844"/>
    <cellStyle name="s_Credit (2)_1_Capex" xfId="845"/>
    <cellStyle name="s_Credit (2)_1_China as on Dec 31 2008" xfId="846"/>
    <cellStyle name="s_Credit (2)_1_Customer Details" xfId="847"/>
    <cellStyle name="s_Credit (2)_1_Eco Metrics" xfId="848"/>
    <cellStyle name="s_Credit (2)_1_GC001-China-Aug06" xfId="849"/>
    <cellStyle name="s_Credit (2)_1_GC001-China-July06" xfId="850"/>
    <cellStyle name="s_Credit (2)_1_GC001-China-Oct06" xfId="851"/>
    <cellStyle name="s_Credit (2)_1_Pipeline" xfId="852"/>
    <cellStyle name="s_Credit (2)_1_Pullbacks" xfId="853"/>
    <cellStyle name="s_Credit (2)_2" xfId="854"/>
    <cellStyle name="s_Credit (2)_2 2" xfId="855"/>
    <cellStyle name="s_Credit (2)_2_Aing report" xfId="856"/>
    <cellStyle name="s_Credit (2)_2_AR" xfId="857"/>
    <cellStyle name="s_Credit (2)_2_Base HC" xfId="858"/>
    <cellStyle name="s_Credit (2)_2_Base P&amp;L" xfId="859"/>
    <cellStyle name="s_Credit (2)_2_Capex" xfId="860"/>
    <cellStyle name="s_Credit (2)_2_China as on Dec 31 2008" xfId="861"/>
    <cellStyle name="s_Credit (2)_2_Customer Details" xfId="862"/>
    <cellStyle name="s_Credit (2)_2_Eco Metrics" xfId="863"/>
    <cellStyle name="s_Credit (2)_2_GC001-China-Aug06" xfId="864"/>
    <cellStyle name="s_Credit (2)_2_GC001-China-July06" xfId="865"/>
    <cellStyle name="s_Credit (2)_2_GC001-China-Oct06" xfId="866"/>
    <cellStyle name="s_Credit (2)_2_Pipeline" xfId="867"/>
    <cellStyle name="s_Credit (2)_2_Pullbacks" xfId="868"/>
    <cellStyle name="s_Credit (2)_Aing report" xfId="869"/>
    <cellStyle name="s_Credit (2)_AR" xfId="870"/>
    <cellStyle name="s_Credit (2)_Base HC" xfId="871"/>
    <cellStyle name="s_Credit (2)_Base P&amp;L" xfId="872"/>
    <cellStyle name="s_Credit (2)_Capex" xfId="873"/>
    <cellStyle name="s_Credit (2)_China as on Dec 31 2008" xfId="874"/>
    <cellStyle name="s_Credit (2)_Customer Details" xfId="875"/>
    <cellStyle name="s_Credit (2)_Eco Metrics" xfId="876"/>
    <cellStyle name="s_Credit (2)_GC001-China-Aug06" xfId="877"/>
    <cellStyle name="s_Credit (2)_GC001-China-July06" xfId="878"/>
    <cellStyle name="s_Credit (2)_GC001-China-Oct06" xfId="879"/>
    <cellStyle name="s_Credit (2)_Pipeline" xfId="880"/>
    <cellStyle name="s_Credit (2)_Pullbacks" xfId="881"/>
    <cellStyle name="s_Credit Graph" xfId="882"/>
    <cellStyle name="s_Credit Graph 2" xfId="883"/>
    <cellStyle name="s_Credit Graph_1" xfId="884"/>
    <cellStyle name="s_Credit Graph_1 2" xfId="885"/>
    <cellStyle name="s_Credit Graph_1_Aing report" xfId="886"/>
    <cellStyle name="s_Credit Graph_1_AR" xfId="887"/>
    <cellStyle name="s_Credit Graph_1_Base HC" xfId="888"/>
    <cellStyle name="s_Credit Graph_1_Base P&amp;L" xfId="889"/>
    <cellStyle name="s_Credit Graph_1_Capex" xfId="890"/>
    <cellStyle name="s_Credit Graph_1_China as on Dec 31 2008" xfId="891"/>
    <cellStyle name="s_Credit Graph_1_Customer Details" xfId="892"/>
    <cellStyle name="s_Credit Graph_1_Eco Metrics" xfId="893"/>
    <cellStyle name="s_Credit Graph_1_GC001-China-Aug06" xfId="894"/>
    <cellStyle name="s_Credit Graph_1_GC001-China-July06" xfId="895"/>
    <cellStyle name="s_Credit Graph_1_GC001-China-Oct06" xfId="896"/>
    <cellStyle name="s_Credit Graph_1_Pipeline" xfId="897"/>
    <cellStyle name="s_Credit Graph_1_Pullbacks" xfId="898"/>
    <cellStyle name="s_Credit Graph_2" xfId="899"/>
    <cellStyle name="s_Credit Graph_2 2" xfId="900"/>
    <cellStyle name="s_Credit Graph_2_Aing report" xfId="901"/>
    <cellStyle name="s_Credit Graph_2_AR" xfId="902"/>
    <cellStyle name="s_Credit Graph_2_Base HC" xfId="903"/>
    <cellStyle name="s_Credit Graph_2_Base P&amp;L" xfId="904"/>
    <cellStyle name="s_Credit Graph_2_Capex" xfId="905"/>
    <cellStyle name="s_Credit Graph_2_China as on Dec 31 2008" xfId="906"/>
    <cellStyle name="s_Credit Graph_2_Customer Details" xfId="907"/>
    <cellStyle name="s_Credit Graph_2_Eco Metrics" xfId="908"/>
    <cellStyle name="s_Credit Graph_2_GC001-China-Aug06" xfId="909"/>
    <cellStyle name="s_Credit Graph_2_GC001-China-July06" xfId="910"/>
    <cellStyle name="s_Credit Graph_2_GC001-China-Oct06" xfId="911"/>
    <cellStyle name="s_Credit Graph_2_Pipeline" xfId="912"/>
    <cellStyle name="s_Credit Graph_2_Pullbacks" xfId="913"/>
    <cellStyle name="s_Credit Graph_Aing report" xfId="914"/>
    <cellStyle name="s_Credit Graph_AR" xfId="915"/>
    <cellStyle name="s_Credit Graph_Base HC" xfId="916"/>
    <cellStyle name="s_Credit Graph_Base P&amp;L" xfId="917"/>
    <cellStyle name="s_Credit Graph_Capex" xfId="918"/>
    <cellStyle name="s_Credit Graph_China as on Dec 31 2008" xfId="919"/>
    <cellStyle name="s_Credit Graph_Customer Details" xfId="920"/>
    <cellStyle name="s_Credit Graph_Eco Metrics" xfId="921"/>
    <cellStyle name="s_Credit Graph_GC001-China-Aug06" xfId="922"/>
    <cellStyle name="s_Credit Graph_GC001-China-July06" xfId="923"/>
    <cellStyle name="s_Credit Graph_GC001-China-Oct06" xfId="924"/>
    <cellStyle name="s_Credit Graph_Pipeline" xfId="925"/>
    <cellStyle name="s_Credit Graph_Pullbacks" xfId="926"/>
    <cellStyle name="s_Customer Details" xfId="927"/>
    <cellStyle name="s_DCF" xfId="928"/>
    <cellStyle name="s_DCF 2" xfId="929"/>
    <cellStyle name="s_DCF Inputs" xfId="930"/>
    <cellStyle name="s_DCF Inputs 2" xfId="931"/>
    <cellStyle name="s_DCF Inputs_1" xfId="932"/>
    <cellStyle name="s_DCF Inputs_1 2" xfId="933"/>
    <cellStyle name="s_DCF Inputs_1_Aing report" xfId="934"/>
    <cellStyle name="s_DCF Inputs_1_AR" xfId="935"/>
    <cellStyle name="s_DCF Inputs_1_Base HC" xfId="936"/>
    <cellStyle name="s_DCF Inputs_1_Base P&amp;L" xfId="937"/>
    <cellStyle name="s_DCF Inputs_1_Capex" xfId="938"/>
    <cellStyle name="s_DCF Inputs_1_China as on Dec 31 2008" xfId="939"/>
    <cellStyle name="s_DCF Inputs_1_Customer Details" xfId="940"/>
    <cellStyle name="s_DCF Inputs_1_Eco Metrics" xfId="941"/>
    <cellStyle name="s_DCF Inputs_1_GC001-China-Aug06" xfId="942"/>
    <cellStyle name="s_DCF Inputs_1_GC001-China-July06" xfId="943"/>
    <cellStyle name="s_DCF Inputs_1_GC001-China-Oct06" xfId="944"/>
    <cellStyle name="s_DCF Inputs_1_Pipeline" xfId="945"/>
    <cellStyle name="s_DCF Inputs_1_Pullbacks" xfId="946"/>
    <cellStyle name="s_DCF Inputs_2" xfId="947"/>
    <cellStyle name="s_DCF Inputs_2 2" xfId="948"/>
    <cellStyle name="s_DCF Inputs_2_Aing report" xfId="949"/>
    <cellStyle name="s_DCF Inputs_2_AR" xfId="950"/>
    <cellStyle name="s_DCF Inputs_2_Base HC" xfId="951"/>
    <cellStyle name="s_DCF Inputs_2_Base P&amp;L" xfId="952"/>
    <cellStyle name="s_DCF Inputs_2_Capex" xfId="953"/>
    <cellStyle name="s_DCF Inputs_2_China as on Dec 31 2008" xfId="954"/>
    <cellStyle name="s_DCF Inputs_2_Customer Details" xfId="955"/>
    <cellStyle name="s_DCF Inputs_2_Eco Metrics" xfId="956"/>
    <cellStyle name="s_DCF Inputs_2_GC001-China-Aug06" xfId="957"/>
    <cellStyle name="s_DCF Inputs_2_GC001-China-July06" xfId="958"/>
    <cellStyle name="s_DCF Inputs_2_GC001-China-Oct06" xfId="959"/>
    <cellStyle name="s_DCF Inputs_2_Pipeline" xfId="960"/>
    <cellStyle name="s_DCF Inputs_2_Pullbacks" xfId="961"/>
    <cellStyle name="s_DCF Inputs_Aing report" xfId="962"/>
    <cellStyle name="s_DCF Inputs_AM0909" xfId="963"/>
    <cellStyle name="s_DCF Inputs_AM0909 2" xfId="964"/>
    <cellStyle name="s_DCF Inputs_AM0909_Aing report" xfId="965"/>
    <cellStyle name="s_DCF Inputs_AM0909_AR" xfId="966"/>
    <cellStyle name="s_DCF Inputs_AM0909_Base HC" xfId="967"/>
    <cellStyle name="s_DCF Inputs_AM0909_Base P&amp;L" xfId="968"/>
    <cellStyle name="s_DCF Inputs_AM0909_Capex" xfId="969"/>
    <cellStyle name="s_DCF Inputs_AM0909_China as on Dec 31 2008" xfId="970"/>
    <cellStyle name="s_DCF Inputs_AM0909_Customer Details" xfId="971"/>
    <cellStyle name="s_DCF Inputs_AM0909_Eco Metrics" xfId="972"/>
    <cellStyle name="s_DCF Inputs_AM0909_GC001-China-Aug06" xfId="973"/>
    <cellStyle name="s_DCF Inputs_AM0909_GC001-China-July06" xfId="974"/>
    <cellStyle name="s_DCF Inputs_AM0909_GC001-China-Oct06" xfId="975"/>
    <cellStyle name="s_DCF Inputs_AM0909_Pipeline" xfId="976"/>
    <cellStyle name="s_DCF Inputs_AM0909_Pullbacks" xfId="977"/>
    <cellStyle name="s_DCF Inputs_AR" xfId="978"/>
    <cellStyle name="s_DCF Inputs_Base HC" xfId="979"/>
    <cellStyle name="s_DCF Inputs_Base P&amp;L" xfId="980"/>
    <cellStyle name="s_DCF Inputs_Capex" xfId="981"/>
    <cellStyle name="s_DCF Inputs_China as on Dec 31 2008" xfId="982"/>
    <cellStyle name="s_DCF Inputs_Customer Details" xfId="983"/>
    <cellStyle name="s_DCF Inputs_Eco Metrics" xfId="984"/>
    <cellStyle name="s_DCF Inputs_GC001-China-Aug06" xfId="985"/>
    <cellStyle name="s_DCF Inputs_GC001-China-July06" xfId="986"/>
    <cellStyle name="s_DCF Inputs_GC001-China-Oct06" xfId="987"/>
    <cellStyle name="s_DCF Inputs_Pipeline" xfId="988"/>
    <cellStyle name="s_DCF Inputs_Pullbacks" xfId="989"/>
    <cellStyle name="s_DCF Matrix" xfId="990"/>
    <cellStyle name="s_DCF Matrix 2" xfId="991"/>
    <cellStyle name="s_DCF Matrix_1" xfId="992"/>
    <cellStyle name="s_DCF Matrix_1 2" xfId="993"/>
    <cellStyle name="s_DCF Matrix_1_Aing report" xfId="994"/>
    <cellStyle name="s_DCF Matrix_1_AM0909" xfId="995"/>
    <cellStyle name="s_DCF Matrix_1_AM0909 2" xfId="996"/>
    <cellStyle name="s_DCF Matrix_1_AM0909_Aing report" xfId="997"/>
    <cellStyle name="s_DCF Matrix_1_AM0909_AR" xfId="998"/>
    <cellStyle name="s_DCF Matrix_1_AM0909_Base HC" xfId="999"/>
    <cellStyle name="s_DCF Matrix_1_AM0909_Base P&amp;L" xfId="1000"/>
    <cellStyle name="s_DCF Matrix_1_AM0909_Capex" xfId="1001"/>
    <cellStyle name="s_DCF Matrix_1_AM0909_China as on Dec 31 2008" xfId="1002"/>
    <cellStyle name="s_DCF Matrix_1_AM0909_Customer Details" xfId="1003"/>
    <cellStyle name="s_DCF Matrix_1_AM0909_Eco Metrics" xfId="1004"/>
    <cellStyle name="s_DCF Matrix_1_AM0909_GC001-China-Aug06" xfId="1005"/>
    <cellStyle name="s_DCF Matrix_1_AM0909_GC001-China-July06" xfId="1006"/>
    <cellStyle name="s_DCF Matrix_1_AM0909_GC001-China-Oct06" xfId="1007"/>
    <cellStyle name="s_DCF Matrix_1_AM0909_Pipeline" xfId="1008"/>
    <cellStyle name="s_DCF Matrix_1_AM0909_Pullbacks" xfId="1009"/>
    <cellStyle name="s_DCF Matrix_1_AR" xfId="1010"/>
    <cellStyle name="s_DCF Matrix_1_Base HC" xfId="1011"/>
    <cellStyle name="s_DCF Matrix_1_Base P&amp;L" xfId="1012"/>
    <cellStyle name="s_DCF Matrix_1_Capex" xfId="1013"/>
    <cellStyle name="s_DCF Matrix_1_China as on Dec 31 2008" xfId="1014"/>
    <cellStyle name="s_DCF Matrix_1_Customer Details" xfId="1015"/>
    <cellStyle name="s_DCF Matrix_1_Eco Metrics" xfId="1016"/>
    <cellStyle name="s_DCF Matrix_1_GC001-China-Aug06" xfId="1017"/>
    <cellStyle name="s_DCF Matrix_1_GC001-China-July06" xfId="1018"/>
    <cellStyle name="s_DCF Matrix_1_GC001-China-Oct06" xfId="1019"/>
    <cellStyle name="s_DCF Matrix_1_IPO" xfId="1020"/>
    <cellStyle name="s_DCF Matrix_1_IPO 2" xfId="1021"/>
    <cellStyle name="s_DCF Matrix_1_IPO_Aing report" xfId="1022"/>
    <cellStyle name="s_DCF Matrix_1_IPO_AR" xfId="1023"/>
    <cellStyle name="s_DCF Matrix_1_IPO_Base HC" xfId="1024"/>
    <cellStyle name="s_DCF Matrix_1_IPO_Base P&amp;L" xfId="1025"/>
    <cellStyle name="s_DCF Matrix_1_IPO_Capex" xfId="1026"/>
    <cellStyle name="s_DCF Matrix_1_IPO_China as on Dec 31 2008" xfId="1027"/>
    <cellStyle name="s_DCF Matrix_1_IPO_Customer Details" xfId="1028"/>
    <cellStyle name="s_DCF Matrix_1_IPO_Eco Metrics" xfId="1029"/>
    <cellStyle name="s_DCF Matrix_1_IPO_GC001-China-Aug06" xfId="1030"/>
    <cellStyle name="s_DCF Matrix_1_IPO_GC001-China-July06" xfId="1031"/>
    <cellStyle name="s_DCF Matrix_1_IPO_GC001-China-Oct06" xfId="1032"/>
    <cellStyle name="s_DCF Matrix_1_IPO_Pipeline" xfId="1033"/>
    <cellStyle name="s_DCF Matrix_1_IPO_Pullbacks" xfId="1034"/>
    <cellStyle name="s_DCF Matrix_1_Pipeline" xfId="1035"/>
    <cellStyle name="s_DCF Matrix_1_Pullbacks" xfId="1036"/>
    <cellStyle name="s_DCF Matrix_2" xfId="1037"/>
    <cellStyle name="s_DCF Matrix_2 2" xfId="1038"/>
    <cellStyle name="s_DCF Matrix_2_Aing report" xfId="1039"/>
    <cellStyle name="s_DCF Matrix_2_AM0909" xfId="1040"/>
    <cellStyle name="s_DCF Matrix_2_AM0909 2" xfId="1041"/>
    <cellStyle name="s_DCF Matrix_2_AM0909_Aing report" xfId="1042"/>
    <cellStyle name="s_DCF Matrix_2_AM0909_AR" xfId="1043"/>
    <cellStyle name="s_DCF Matrix_2_AM0909_Base HC" xfId="1044"/>
    <cellStyle name="s_DCF Matrix_2_AM0909_Base P&amp;L" xfId="1045"/>
    <cellStyle name="s_DCF Matrix_2_AM0909_Capex" xfId="1046"/>
    <cellStyle name="s_DCF Matrix_2_AM0909_China as on Dec 31 2008" xfId="1047"/>
    <cellStyle name="s_DCF Matrix_2_AM0909_Customer Details" xfId="1048"/>
    <cellStyle name="s_DCF Matrix_2_AM0909_Eco Metrics" xfId="1049"/>
    <cellStyle name="s_DCF Matrix_2_AM0909_GC001-China-Aug06" xfId="1050"/>
    <cellStyle name="s_DCF Matrix_2_AM0909_GC001-China-July06" xfId="1051"/>
    <cellStyle name="s_DCF Matrix_2_AM0909_GC001-China-Oct06" xfId="1052"/>
    <cellStyle name="s_DCF Matrix_2_AM0909_Pipeline" xfId="1053"/>
    <cellStyle name="s_DCF Matrix_2_AM0909_Pullbacks" xfId="1054"/>
    <cellStyle name="s_DCF Matrix_2_AR" xfId="1055"/>
    <cellStyle name="s_DCF Matrix_2_Base HC" xfId="1056"/>
    <cellStyle name="s_DCF Matrix_2_Base P&amp;L" xfId="1057"/>
    <cellStyle name="s_DCF Matrix_2_Capex" xfId="1058"/>
    <cellStyle name="s_DCF Matrix_2_China as on Dec 31 2008" xfId="1059"/>
    <cellStyle name="s_DCF Matrix_2_Customer Details" xfId="1060"/>
    <cellStyle name="s_DCF Matrix_2_Eco Metrics" xfId="1061"/>
    <cellStyle name="s_DCF Matrix_2_GC001-China-Aug06" xfId="1062"/>
    <cellStyle name="s_DCF Matrix_2_GC001-China-July06" xfId="1063"/>
    <cellStyle name="s_DCF Matrix_2_GC001-China-Oct06" xfId="1064"/>
    <cellStyle name="s_DCF Matrix_2_Pipeline" xfId="1065"/>
    <cellStyle name="s_DCF Matrix_2_Pullbacks" xfId="1066"/>
    <cellStyle name="s_DCF Matrix_Aing report" xfId="1067"/>
    <cellStyle name="s_DCF Matrix_AR" xfId="1068"/>
    <cellStyle name="s_DCF Matrix_Base HC" xfId="1069"/>
    <cellStyle name="s_DCF Matrix_Base P&amp;L" xfId="1070"/>
    <cellStyle name="s_DCF Matrix_Capex" xfId="1071"/>
    <cellStyle name="s_DCF Matrix_China as on Dec 31 2008" xfId="1072"/>
    <cellStyle name="s_DCF Matrix_Customer Details" xfId="1073"/>
    <cellStyle name="s_DCF Matrix_Eco Metrics" xfId="1074"/>
    <cellStyle name="s_DCF Matrix_GC001-China-Aug06" xfId="1075"/>
    <cellStyle name="s_DCF Matrix_GC001-China-July06" xfId="1076"/>
    <cellStyle name="s_DCF Matrix_GC001-China-Oct06" xfId="1077"/>
    <cellStyle name="s_DCF Matrix_IPO" xfId="1078"/>
    <cellStyle name="s_DCF Matrix_IPO 2" xfId="1079"/>
    <cellStyle name="s_DCF Matrix_IPO_Aing report" xfId="1080"/>
    <cellStyle name="s_DCF Matrix_IPO_AR" xfId="1081"/>
    <cellStyle name="s_DCF Matrix_IPO_Base HC" xfId="1082"/>
    <cellStyle name="s_DCF Matrix_IPO_Base P&amp;L" xfId="1083"/>
    <cellStyle name="s_DCF Matrix_IPO_Capex" xfId="1084"/>
    <cellStyle name="s_DCF Matrix_IPO_China as on Dec 31 2008" xfId="1085"/>
    <cellStyle name="s_DCF Matrix_IPO_Customer Details" xfId="1086"/>
    <cellStyle name="s_DCF Matrix_IPO_Eco Metrics" xfId="1087"/>
    <cellStyle name="s_DCF Matrix_IPO_GC001-China-Aug06" xfId="1088"/>
    <cellStyle name="s_DCF Matrix_IPO_GC001-China-July06" xfId="1089"/>
    <cellStyle name="s_DCF Matrix_IPO_GC001-China-Oct06" xfId="1090"/>
    <cellStyle name="s_DCF Matrix_IPO_Pipeline" xfId="1091"/>
    <cellStyle name="s_DCF Matrix_IPO_Pullbacks" xfId="1092"/>
    <cellStyle name="s_DCF Matrix_Pipeline" xfId="1093"/>
    <cellStyle name="s_DCF Matrix_Pullbacks" xfId="1094"/>
    <cellStyle name="s_DCF Matrix_REVISE24" xfId="1095"/>
    <cellStyle name="s_DCF Matrix_REVISE24 2" xfId="1096"/>
    <cellStyle name="s_DCF Matrix_REVISE24_Aing report" xfId="1097"/>
    <cellStyle name="s_DCF Matrix_REVISE24_AR" xfId="1098"/>
    <cellStyle name="s_DCF Matrix_REVISE24_Base HC" xfId="1099"/>
    <cellStyle name="s_DCF Matrix_REVISE24_Base P&amp;L" xfId="1100"/>
    <cellStyle name="s_DCF Matrix_REVISE24_Capex" xfId="1101"/>
    <cellStyle name="s_DCF Matrix_REVISE24_China as on Dec 31 2008" xfId="1102"/>
    <cellStyle name="s_DCF Matrix_REVISE24_Customer Details" xfId="1103"/>
    <cellStyle name="s_DCF Matrix_REVISE24_Eco Metrics" xfId="1104"/>
    <cellStyle name="s_DCF Matrix_REVISE24_GC001-China-Aug06" xfId="1105"/>
    <cellStyle name="s_DCF Matrix_REVISE24_GC001-China-July06" xfId="1106"/>
    <cellStyle name="s_DCF Matrix_REVISE24_GC001-China-Oct06" xfId="1107"/>
    <cellStyle name="s_DCF Matrix_REVISE24_Pipeline" xfId="1108"/>
    <cellStyle name="s_DCF Matrix_REVISE24_Pullbacks" xfId="1109"/>
    <cellStyle name="s_DCF_1" xfId="1110"/>
    <cellStyle name="s_DCF_1 2" xfId="1111"/>
    <cellStyle name="s_DCF_1_Aing report" xfId="1112"/>
    <cellStyle name="s_DCF_1_AR" xfId="1113"/>
    <cellStyle name="s_DCF_1_Base HC" xfId="1114"/>
    <cellStyle name="s_DCF_1_Base P&amp;L" xfId="1115"/>
    <cellStyle name="s_DCF_1_Capex" xfId="1116"/>
    <cellStyle name="s_DCF_1_China as on Dec 31 2008" xfId="1117"/>
    <cellStyle name="s_DCF_1_Customer Details" xfId="1118"/>
    <cellStyle name="s_DCF_1_Eco Metrics" xfId="1119"/>
    <cellStyle name="s_DCF_1_GC001-China-Aug06" xfId="1120"/>
    <cellStyle name="s_DCF_1_GC001-China-July06" xfId="1121"/>
    <cellStyle name="s_DCF_1_GC001-China-Oct06" xfId="1122"/>
    <cellStyle name="s_DCF_1_Pipeline" xfId="1123"/>
    <cellStyle name="s_DCF_1_Pullbacks" xfId="1124"/>
    <cellStyle name="s_DCF_2" xfId="1125"/>
    <cellStyle name="s_DCF_2 2" xfId="1126"/>
    <cellStyle name="s_DCF_2_Aing report" xfId="1127"/>
    <cellStyle name="s_DCF_2_AR" xfId="1128"/>
    <cellStyle name="s_DCF_2_Base HC" xfId="1129"/>
    <cellStyle name="s_DCF_2_Base P&amp;L" xfId="1130"/>
    <cellStyle name="s_DCF_2_Capex" xfId="1131"/>
    <cellStyle name="s_DCF_2_China as on Dec 31 2008" xfId="1132"/>
    <cellStyle name="s_DCF_2_Customer Details" xfId="1133"/>
    <cellStyle name="s_DCF_2_Eco Metrics" xfId="1134"/>
    <cellStyle name="s_DCF_2_GC001-China-Aug06" xfId="1135"/>
    <cellStyle name="s_DCF_2_GC001-China-July06" xfId="1136"/>
    <cellStyle name="s_DCF_2_GC001-China-Oct06" xfId="1137"/>
    <cellStyle name="s_DCF_2_Pipeline" xfId="1138"/>
    <cellStyle name="s_DCF_2_Pullbacks" xfId="1139"/>
    <cellStyle name="s_DCF_Aing report" xfId="1140"/>
    <cellStyle name="s_DCF_AR" xfId="1141"/>
    <cellStyle name="s_DCF_Base HC" xfId="1142"/>
    <cellStyle name="s_DCF_Base P&amp;L" xfId="1143"/>
    <cellStyle name="s_DCF_Capex" xfId="1144"/>
    <cellStyle name="s_DCF_China as on Dec 31 2008" xfId="1145"/>
    <cellStyle name="s_DCF_Customer Details" xfId="1146"/>
    <cellStyle name="s_DCF_Eco Metrics" xfId="1147"/>
    <cellStyle name="s_DCF_GC001-China-Aug06" xfId="1148"/>
    <cellStyle name="s_DCF_GC001-China-July06" xfId="1149"/>
    <cellStyle name="s_DCF_GC001-China-Oct06" xfId="1150"/>
    <cellStyle name="s_DCF_Pipeline" xfId="1151"/>
    <cellStyle name="s_DCF_Pullbacks" xfId="1152"/>
    <cellStyle name="s_DCFLBO Code" xfId="1153"/>
    <cellStyle name="s_DCFLBO Code 2" xfId="1154"/>
    <cellStyle name="s_DCFLBO Code_1" xfId="1155"/>
    <cellStyle name="s_DCFLBO Code_1 2" xfId="1156"/>
    <cellStyle name="s_DCFLBO Code_1_Aing report" xfId="1157"/>
    <cellStyle name="s_DCFLBO Code_1_AR" xfId="1158"/>
    <cellStyle name="s_DCFLBO Code_1_Base HC" xfId="1159"/>
    <cellStyle name="s_DCFLBO Code_1_Base P&amp;L" xfId="1160"/>
    <cellStyle name="s_DCFLBO Code_1_Capex" xfId="1161"/>
    <cellStyle name="s_DCFLBO Code_1_China as on Dec 31 2008" xfId="1162"/>
    <cellStyle name="s_DCFLBO Code_1_Customer Details" xfId="1163"/>
    <cellStyle name="s_DCFLBO Code_1_Eco Metrics" xfId="1164"/>
    <cellStyle name="s_DCFLBO Code_1_GC001-China-Aug06" xfId="1165"/>
    <cellStyle name="s_DCFLBO Code_1_GC001-China-July06" xfId="1166"/>
    <cellStyle name="s_DCFLBO Code_1_GC001-China-Oct06" xfId="1167"/>
    <cellStyle name="s_DCFLBO Code_1_Pipeline" xfId="1168"/>
    <cellStyle name="s_DCFLBO Code_1_Pullbacks" xfId="1169"/>
    <cellStyle name="s_DCFLBO Code_Aing report" xfId="1170"/>
    <cellStyle name="s_DCFLBO Code_AR" xfId="1171"/>
    <cellStyle name="s_DCFLBO Code_Base HC" xfId="1172"/>
    <cellStyle name="s_DCFLBO Code_Base P&amp;L" xfId="1173"/>
    <cellStyle name="s_DCFLBO Code_Capex" xfId="1174"/>
    <cellStyle name="s_DCFLBO Code_China as on Dec 31 2008" xfId="1175"/>
    <cellStyle name="s_DCFLBO Code_Customer Details" xfId="1176"/>
    <cellStyle name="s_DCFLBO Code_Eco Metrics" xfId="1177"/>
    <cellStyle name="s_DCFLBO Code_GC001-China-Aug06" xfId="1178"/>
    <cellStyle name="s_DCFLBO Code_GC001-China-July06" xfId="1179"/>
    <cellStyle name="s_DCFLBO Code_GC001-China-Oct06" xfId="1180"/>
    <cellStyle name="s_DCFLBO Code_Pipeline" xfId="1181"/>
    <cellStyle name="s_DCFLBO Code_Pullbacks" xfId="1182"/>
    <cellStyle name="s_Earnings" xfId="1183"/>
    <cellStyle name="s_Earnings (2)" xfId="1184"/>
    <cellStyle name="s_Earnings (2) 2" xfId="1185"/>
    <cellStyle name="s_Earnings (2)_1" xfId="1186"/>
    <cellStyle name="s_Earnings (2)_1 2" xfId="1187"/>
    <cellStyle name="s_Earnings (2)_1_Aing report" xfId="1188"/>
    <cellStyle name="s_Earnings (2)_1_AR" xfId="1189"/>
    <cellStyle name="s_Earnings (2)_1_Base HC" xfId="1190"/>
    <cellStyle name="s_Earnings (2)_1_Base P&amp;L" xfId="1191"/>
    <cellStyle name="s_Earnings (2)_1_Capex" xfId="1192"/>
    <cellStyle name="s_Earnings (2)_1_China as on Dec 31 2008" xfId="1193"/>
    <cellStyle name="s_Earnings (2)_1_Customer Details" xfId="1194"/>
    <cellStyle name="s_Earnings (2)_1_Eco Metrics" xfId="1195"/>
    <cellStyle name="s_Earnings (2)_1_GC001-China-Aug06" xfId="1196"/>
    <cellStyle name="s_Earnings (2)_1_GC001-China-July06" xfId="1197"/>
    <cellStyle name="s_Earnings (2)_1_GC001-China-Oct06" xfId="1198"/>
    <cellStyle name="s_Earnings (2)_1_Pipeline" xfId="1199"/>
    <cellStyle name="s_Earnings (2)_1_Pullbacks" xfId="1200"/>
    <cellStyle name="s_Earnings (2)_Aing report" xfId="1201"/>
    <cellStyle name="s_Earnings (2)_AR" xfId="1202"/>
    <cellStyle name="s_Earnings (2)_Base HC" xfId="1203"/>
    <cellStyle name="s_Earnings (2)_Base P&amp;L" xfId="1204"/>
    <cellStyle name="s_Earnings (2)_Capex" xfId="1205"/>
    <cellStyle name="s_Earnings (2)_China as on Dec 31 2008" xfId="1206"/>
    <cellStyle name="s_Earnings (2)_Customer Details" xfId="1207"/>
    <cellStyle name="s_Earnings (2)_Eco Metrics" xfId="1208"/>
    <cellStyle name="s_Earnings (2)_GC001-China-Aug06" xfId="1209"/>
    <cellStyle name="s_Earnings (2)_GC001-China-July06" xfId="1210"/>
    <cellStyle name="s_Earnings (2)_GC001-China-Oct06" xfId="1211"/>
    <cellStyle name="s_Earnings (2)_Pipeline" xfId="1212"/>
    <cellStyle name="s_Earnings (2)_Pullbacks" xfId="1213"/>
    <cellStyle name="s_Earnings 2" xfId="1214"/>
    <cellStyle name="s_Earnings 3" xfId="1215"/>
    <cellStyle name="s_Earnings 4" xfId="1216"/>
    <cellStyle name="s_Earnings 5" xfId="1217"/>
    <cellStyle name="s_Earnings_1" xfId="1218"/>
    <cellStyle name="s_Earnings_1 2" xfId="1219"/>
    <cellStyle name="s_Earnings_1_Aing report" xfId="1220"/>
    <cellStyle name="s_Earnings_1_AM0909" xfId="1221"/>
    <cellStyle name="s_Earnings_1_AM0909 2" xfId="1222"/>
    <cellStyle name="s_Earnings_1_AM0909_Aing report" xfId="1223"/>
    <cellStyle name="s_Earnings_1_AM0909_AR" xfId="1224"/>
    <cellStyle name="s_Earnings_1_AM0909_Base HC" xfId="1225"/>
    <cellStyle name="s_Earnings_1_AM0909_Base P&amp;L" xfId="1226"/>
    <cellStyle name="s_Earnings_1_AM0909_Capex" xfId="1227"/>
    <cellStyle name="s_Earnings_1_AM0909_China as on Dec 31 2008" xfId="1228"/>
    <cellStyle name="s_Earnings_1_AM0909_Customer Details" xfId="1229"/>
    <cellStyle name="s_Earnings_1_AM0909_Eco Metrics" xfId="1230"/>
    <cellStyle name="s_Earnings_1_AM0909_GC001-China-Aug06" xfId="1231"/>
    <cellStyle name="s_Earnings_1_AM0909_GC001-China-July06" xfId="1232"/>
    <cellStyle name="s_Earnings_1_AM0909_GC001-China-Oct06" xfId="1233"/>
    <cellStyle name="s_Earnings_1_AM0909_Pipeline" xfId="1234"/>
    <cellStyle name="s_Earnings_1_AM0909_Pullbacks" xfId="1235"/>
    <cellStyle name="s_Earnings_1_AR" xfId="1236"/>
    <cellStyle name="s_Earnings_1_Base HC" xfId="1237"/>
    <cellStyle name="s_Earnings_1_Base P&amp;L" xfId="1238"/>
    <cellStyle name="s_Earnings_1_Capex" xfId="1239"/>
    <cellStyle name="s_Earnings_1_China as on Dec 31 2008" xfId="1240"/>
    <cellStyle name="s_Earnings_1_Customer Details" xfId="1241"/>
    <cellStyle name="s_Earnings_1_Eco Metrics" xfId="1242"/>
    <cellStyle name="s_Earnings_1_GC001-China-Aug06" xfId="1243"/>
    <cellStyle name="s_Earnings_1_GC001-China-July06" xfId="1244"/>
    <cellStyle name="s_Earnings_1_GC001-China-Oct06" xfId="1245"/>
    <cellStyle name="s_Earnings_1_Pipeline" xfId="1246"/>
    <cellStyle name="s_Earnings_1_Pullbacks" xfId="1247"/>
    <cellStyle name="s_Earnings_2" xfId="1248"/>
    <cellStyle name="s_Earnings_2 2" xfId="1249"/>
    <cellStyle name="s_Earnings_2_Aing report" xfId="1250"/>
    <cellStyle name="s_Earnings_2_AM0909" xfId="1251"/>
    <cellStyle name="s_Earnings_2_AM0909 2" xfId="1252"/>
    <cellStyle name="s_Earnings_2_AM0909_Aing report" xfId="1253"/>
    <cellStyle name="s_Earnings_2_AM0909_AR" xfId="1254"/>
    <cellStyle name="s_Earnings_2_AM0909_Base HC" xfId="1255"/>
    <cellStyle name="s_Earnings_2_AM0909_Base P&amp;L" xfId="1256"/>
    <cellStyle name="s_Earnings_2_AM0909_Capex" xfId="1257"/>
    <cellStyle name="s_Earnings_2_AM0909_China as on Dec 31 2008" xfId="1258"/>
    <cellStyle name="s_Earnings_2_AM0909_Customer Details" xfId="1259"/>
    <cellStyle name="s_Earnings_2_AM0909_Eco Metrics" xfId="1260"/>
    <cellStyle name="s_Earnings_2_AM0909_GC001-China-Aug06" xfId="1261"/>
    <cellStyle name="s_Earnings_2_AM0909_GC001-China-July06" xfId="1262"/>
    <cellStyle name="s_Earnings_2_AM0909_GC001-China-Oct06" xfId="1263"/>
    <cellStyle name="s_Earnings_2_AM0909_Pipeline" xfId="1264"/>
    <cellStyle name="s_Earnings_2_AM0909_Pullbacks" xfId="1265"/>
    <cellStyle name="s_Earnings_2_AR" xfId="1266"/>
    <cellStyle name="s_Earnings_2_Base HC" xfId="1267"/>
    <cellStyle name="s_Earnings_2_Base P&amp;L" xfId="1268"/>
    <cellStyle name="s_Earnings_2_Capex" xfId="1269"/>
    <cellStyle name="s_Earnings_2_China as on Dec 31 2008" xfId="1270"/>
    <cellStyle name="s_Earnings_2_Customer Details" xfId="1271"/>
    <cellStyle name="s_Earnings_2_Eco Metrics" xfId="1272"/>
    <cellStyle name="s_Earnings_2_GC001-China-Aug06" xfId="1273"/>
    <cellStyle name="s_Earnings_2_GC001-China-July06" xfId="1274"/>
    <cellStyle name="s_Earnings_2_GC001-China-Oct06" xfId="1275"/>
    <cellStyle name="s_Earnings_2_Pipeline" xfId="1276"/>
    <cellStyle name="s_Earnings_2_Pullbacks" xfId="1277"/>
    <cellStyle name="s_Earnings_Aing report" xfId="1278"/>
    <cellStyle name="s_Earnings_AM0909" xfId="1279"/>
    <cellStyle name="s_Earnings_AM0909 2" xfId="1280"/>
    <cellStyle name="s_Earnings_AM0909_Aing report" xfId="1281"/>
    <cellStyle name="s_Earnings_AM0909_AR" xfId="1282"/>
    <cellStyle name="s_Earnings_AM0909_Base HC" xfId="1283"/>
    <cellStyle name="s_Earnings_AM0909_Base P&amp;L" xfId="1284"/>
    <cellStyle name="s_Earnings_AM0909_Capex" xfId="1285"/>
    <cellStyle name="s_Earnings_AM0909_China as on Dec 31 2008" xfId="1286"/>
    <cellStyle name="s_Earnings_AM0909_Customer Details" xfId="1287"/>
    <cellStyle name="s_Earnings_AM0909_Eco Metrics" xfId="1288"/>
    <cellStyle name="s_Earnings_AM0909_GC001-China-Aug06" xfId="1289"/>
    <cellStyle name="s_Earnings_AM0909_GC001-China-July06" xfId="1290"/>
    <cellStyle name="s_Earnings_AM0909_GC001-China-Oct06" xfId="1291"/>
    <cellStyle name="s_Earnings_AM0909_Pipeline" xfId="1292"/>
    <cellStyle name="s_Earnings_AM0909_Pullbacks" xfId="1293"/>
    <cellStyle name="s_Earnings_AR" xfId="1294"/>
    <cellStyle name="s_Earnings_Base HC" xfId="1295"/>
    <cellStyle name="s_Earnings_Base P&amp;L" xfId="1296"/>
    <cellStyle name="s_Earnings_Capex" xfId="1297"/>
    <cellStyle name="s_Earnings_China as on Dec 31 2008" xfId="1298"/>
    <cellStyle name="s_Earnings_Customer Details" xfId="1299"/>
    <cellStyle name="s_Earnings_Eco Metrics" xfId="1300"/>
    <cellStyle name="s_Earnings_GC001-China-Aug06" xfId="1301"/>
    <cellStyle name="s_Earnings_GC001-China-July06" xfId="1302"/>
    <cellStyle name="s_Earnings_GC001-China-Oct06" xfId="1303"/>
    <cellStyle name="s_Earnings_Pipeline" xfId="1304"/>
    <cellStyle name="s_Earnings_Pullbacks" xfId="1305"/>
    <cellStyle name="s_Eco Metrics" xfId="1306"/>
    <cellStyle name="s_Fin Graph" xfId="1307"/>
    <cellStyle name="s_Fin Graph 2" xfId="1308"/>
    <cellStyle name="s_Fin Graph_1" xfId="1309"/>
    <cellStyle name="s_Fin Graph_1 2" xfId="1310"/>
    <cellStyle name="s_Fin Graph_1_Aing report" xfId="1311"/>
    <cellStyle name="s_Fin Graph_1_AR" xfId="1312"/>
    <cellStyle name="s_Fin Graph_1_Base HC" xfId="1313"/>
    <cellStyle name="s_Fin Graph_1_Base P&amp;L" xfId="1314"/>
    <cellStyle name="s_Fin Graph_1_Capex" xfId="1315"/>
    <cellStyle name="s_Fin Graph_1_China as on Dec 31 2008" xfId="1316"/>
    <cellStyle name="s_Fin Graph_1_Customer Details" xfId="1317"/>
    <cellStyle name="s_Fin Graph_1_Eco Metrics" xfId="1318"/>
    <cellStyle name="s_Fin Graph_1_GC001-China-Aug06" xfId="1319"/>
    <cellStyle name="s_Fin Graph_1_GC001-China-July06" xfId="1320"/>
    <cellStyle name="s_Fin Graph_1_GC001-China-Oct06" xfId="1321"/>
    <cellStyle name="s_Fin Graph_1_Pipeline" xfId="1322"/>
    <cellStyle name="s_Fin Graph_1_Pullbacks" xfId="1323"/>
    <cellStyle name="s_Fin Graph_2" xfId="1324"/>
    <cellStyle name="s_Fin Graph_2 2" xfId="1325"/>
    <cellStyle name="s_Fin Graph_2_Aing report" xfId="1326"/>
    <cellStyle name="s_Fin Graph_2_AR" xfId="1327"/>
    <cellStyle name="s_Fin Graph_2_Base HC" xfId="1328"/>
    <cellStyle name="s_Fin Graph_2_Base P&amp;L" xfId="1329"/>
    <cellStyle name="s_Fin Graph_2_Capex" xfId="1330"/>
    <cellStyle name="s_Fin Graph_2_China as on Dec 31 2008" xfId="1331"/>
    <cellStyle name="s_Fin Graph_2_Customer Details" xfId="1332"/>
    <cellStyle name="s_Fin Graph_2_Eco Metrics" xfId="1333"/>
    <cellStyle name="s_Fin Graph_2_GC001-China-Aug06" xfId="1334"/>
    <cellStyle name="s_Fin Graph_2_GC001-China-July06" xfId="1335"/>
    <cellStyle name="s_Fin Graph_2_GC001-China-Oct06" xfId="1336"/>
    <cellStyle name="s_Fin Graph_2_Pipeline" xfId="1337"/>
    <cellStyle name="s_Fin Graph_2_Pullbacks" xfId="1338"/>
    <cellStyle name="s_Fin Graph_Aing report" xfId="1339"/>
    <cellStyle name="s_Fin Graph_AR" xfId="1340"/>
    <cellStyle name="s_Fin Graph_Base HC" xfId="1341"/>
    <cellStyle name="s_Fin Graph_Base P&amp;L" xfId="1342"/>
    <cellStyle name="s_Fin Graph_Capex" xfId="1343"/>
    <cellStyle name="s_Fin Graph_China as on Dec 31 2008" xfId="1344"/>
    <cellStyle name="s_Fin Graph_Customer Details" xfId="1345"/>
    <cellStyle name="s_Fin Graph_Eco Metrics" xfId="1346"/>
    <cellStyle name="s_Fin Graph_GC001-China-Aug06" xfId="1347"/>
    <cellStyle name="s_Fin Graph_GC001-China-July06" xfId="1348"/>
    <cellStyle name="s_Fin Graph_GC001-China-Oct06" xfId="1349"/>
    <cellStyle name="s_Fin Graph_Pipeline" xfId="1350"/>
    <cellStyle name="s_Fin Graph_Pullbacks" xfId="1351"/>
    <cellStyle name="s_GC001-China-Aug06" xfId="1352"/>
    <cellStyle name="s_GC001-China-July06" xfId="1353"/>
    <cellStyle name="s_GC001-China-Oct06" xfId="1354"/>
    <cellStyle name="s_Hist Graph" xfId="1355"/>
    <cellStyle name="s_Hist Graph 2" xfId="1356"/>
    <cellStyle name="s_Hist Graph_1" xfId="1357"/>
    <cellStyle name="s_Hist Graph_1 2" xfId="1358"/>
    <cellStyle name="s_Hist Graph_1_Aing report" xfId="1359"/>
    <cellStyle name="s_Hist Graph_1_AR" xfId="1360"/>
    <cellStyle name="s_Hist Graph_1_Base HC" xfId="1361"/>
    <cellStyle name="s_Hist Graph_1_Base P&amp;L" xfId="1362"/>
    <cellStyle name="s_Hist Graph_1_Capex" xfId="1363"/>
    <cellStyle name="s_Hist Graph_1_China as on Dec 31 2008" xfId="1364"/>
    <cellStyle name="s_Hist Graph_1_Customer Details" xfId="1365"/>
    <cellStyle name="s_Hist Graph_1_Eco Metrics" xfId="1366"/>
    <cellStyle name="s_Hist Graph_1_GC001-China-Aug06" xfId="1367"/>
    <cellStyle name="s_Hist Graph_1_GC001-China-July06" xfId="1368"/>
    <cellStyle name="s_Hist Graph_1_GC001-China-Oct06" xfId="1369"/>
    <cellStyle name="s_Hist Graph_1_Pipeline" xfId="1370"/>
    <cellStyle name="s_Hist Graph_1_Pullbacks" xfId="1371"/>
    <cellStyle name="s_Hist Graph_2" xfId="1372"/>
    <cellStyle name="s_Hist Graph_2 2" xfId="1373"/>
    <cellStyle name="s_Hist Graph_2_Aing report" xfId="1374"/>
    <cellStyle name="s_Hist Graph_2_AR" xfId="1375"/>
    <cellStyle name="s_Hist Graph_2_Base HC" xfId="1376"/>
    <cellStyle name="s_Hist Graph_2_Base P&amp;L" xfId="1377"/>
    <cellStyle name="s_Hist Graph_2_Capex" xfId="1378"/>
    <cellStyle name="s_Hist Graph_2_China as on Dec 31 2008" xfId="1379"/>
    <cellStyle name="s_Hist Graph_2_Customer Details" xfId="1380"/>
    <cellStyle name="s_Hist Graph_2_Eco Metrics" xfId="1381"/>
    <cellStyle name="s_Hist Graph_2_GC001-China-Aug06" xfId="1382"/>
    <cellStyle name="s_Hist Graph_2_GC001-China-July06" xfId="1383"/>
    <cellStyle name="s_Hist Graph_2_GC001-China-Oct06" xfId="1384"/>
    <cellStyle name="s_Hist Graph_2_Pipeline" xfId="1385"/>
    <cellStyle name="s_Hist Graph_2_Pullbacks" xfId="1386"/>
    <cellStyle name="s_Hist Graph_Aing report" xfId="1387"/>
    <cellStyle name="s_Hist Graph_AR" xfId="1388"/>
    <cellStyle name="s_Hist Graph_Base HC" xfId="1389"/>
    <cellStyle name="s_Hist Graph_Base P&amp;L" xfId="1390"/>
    <cellStyle name="s_Hist Graph_Capex" xfId="1391"/>
    <cellStyle name="s_Hist Graph_China as on Dec 31 2008" xfId="1392"/>
    <cellStyle name="s_Hist Graph_Customer Details" xfId="1393"/>
    <cellStyle name="s_Hist Graph_Eco Metrics" xfId="1394"/>
    <cellStyle name="s_Hist Graph_GC001-China-Aug06" xfId="1395"/>
    <cellStyle name="s_Hist Graph_GC001-China-July06" xfId="1396"/>
    <cellStyle name="s_Hist Graph_GC001-China-Oct06" xfId="1397"/>
    <cellStyle name="s_Hist Graph_Pipeline" xfId="1398"/>
    <cellStyle name="s_Hist Graph_Pullbacks" xfId="1399"/>
    <cellStyle name="s_Hist Inputs" xfId="1400"/>
    <cellStyle name="s_Hist Inputs (2)" xfId="1401"/>
    <cellStyle name="s_Hist Inputs (2) 2" xfId="1402"/>
    <cellStyle name="s_Hist Inputs (2)_1" xfId="1403"/>
    <cellStyle name="s_Hist Inputs (2)_1 2" xfId="1404"/>
    <cellStyle name="s_Hist Inputs (2)_1_Aing report" xfId="1405"/>
    <cellStyle name="s_Hist Inputs (2)_1_AR" xfId="1406"/>
    <cellStyle name="s_Hist Inputs (2)_1_Base HC" xfId="1407"/>
    <cellStyle name="s_Hist Inputs (2)_1_Base P&amp;L" xfId="1408"/>
    <cellStyle name="s_Hist Inputs (2)_1_Capex" xfId="1409"/>
    <cellStyle name="s_Hist Inputs (2)_1_China as on Dec 31 2008" xfId="1410"/>
    <cellStyle name="s_Hist Inputs (2)_1_Customer Details" xfId="1411"/>
    <cellStyle name="s_Hist Inputs (2)_1_Eco Metrics" xfId="1412"/>
    <cellStyle name="s_Hist Inputs (2)_1_GC001-China-Aug06" xfId="1413"/>
    <cellStyle name="s_Hist Inputs (2)_1_GC001-China-July06" xfId="1414"/>
    <cellStyle name="s_Hist Inputs (2)_1_GC001-China-Oct06" xfId="1415"/>
    <cellStyle name="s_Hist Inputs (2)_1_Pipeline" xfId="1416"/>
    <cellStyle name="s_Hist Inputs (2)_1_Pullbacks" xfId="1417"/>
    <cellStyle name="s_Hist Inputs (2)_Aing report" xfId="1418"/>
    <cellStyle name="s_Hist Inputs (2)_AR" xfId="1419"/>
    <cellStyle name="s_Hist Inputs (2)_Base HC" xfId="1420"/>
    <cellStyle name="s_Hist Inputs (2)_Base P&amp;L" xfId="1421"/>
    <cellStyle name="s_Hist Inputs (2)_Capex" xfId="1422"/>
    <cellStyle name="s_Hist Inputs (2)_China as on Dec 31 2008" xfId="1423"/>
    <cellStyle name="s_Hist Inputs (2)_Customer Details" xfId="1424"/>
    <cellStyle name="s_Hist Inputs (2)_Eco Metrics" xfId="1425"/>
    <cellStyle name="s_Hist Inputs (2)_GC001-China-Aug06" xfId="1426"/>
    <cellStyle name="s_Hist Inputs (2)_GC001-China-July06" xfId="1427"/>
    <cellStyle name="s_Hist Inputs (2)_GC001-China-Oct06" xfId="1428"/>
    <cellStyle name="s_Hist Inputs (2)_Pipeline" xfId="1429"/>
    <cellStyle name="s_Hist Inputs (2)_Pullbacks" xfId="1430"/>
    <cellStyle name="s_Hist Inputs 2" xfId="1431"/>
    <cellStyle name="s_Hist Inputs 3" xfId="1432"/>
    <cellStyle name="s_Hist Inputs 4" xfId="1433"/>
    <cellStyle name="s_Hist Inputs 5" xfId="1434"/>
    <cellStyle name="s_Hist Inputs_1" xfId="1435"/>
    <cellStyle name="s_Hist Inputs_1 2" xfId="1436"/>
    <cellStyle name="s_Hist Inputs_1_Aing report" xfId="1437"/>
    <cellStyle name="s_Hist Inputs_1_AM0909" xfId="1438"/>
    <cellStyle name="s_Hist Inputs_1_AM0909 2" xfId="1439"/>
    <cellStyle name="s_Hist Inputs_1_AM0909_Aing report" xfId="1440"/>
    <cellStyle name="s_Hist Inputs_1_AM0909_AR" xfId="1441"/>
    <cellStyle name="s_Hist Inputs_1_AM0909_Base HC" xfId="1442"/>
    <cellStyle name="s_Hist Inputs_1_AM0909_Base P&amp;L" xfId="1443"/>
    <cellStyle name="s_Hist Inputs_1_AM0909_Capex" xfId="1444"/>
    <cellStyle name="s_Hist Inputs_1_AM0909_China as on Dec 31 2008" xfId="1445"/>
    <cellStyle name="s_Hist Inputs_1_AM0909_Customer Details" xfId="1446"/>
    <cellStyle name="s_Hist Inputs_1_AM0909_Eco Metrics" xfId="1447"/>
    <cellStyle name="s_Hist Inputs_1_AM0909_GC001-China-Aug06" xfId="1448"/>
    <cellStyle name="s_Hist Inputs_1_AM0909_GC001-China-July06" xfId="1449"/>
    <cellStyle name="s_Hist Inputs_1_AM0909_GC001-China-Oct06" xfId="1450"/>
    <cellStyle name="s_Hist Inputs_1_AM0909_Pipeline" xfId="1451"/>
    <cellStyle name="s_Hist Inputs_1_AM0909_Pullbacks" xfId="1452"/>
    <cellStyle name="s_Hist Inputs_1_AR" xfId="1453"/>
    <cellStyle name="s_Hist Inputs_1_Base HC" xfId="1454"/>
    <cellStyle name="s_Hist Inputs_1_Base P&amp;L" xfId="1455"/>
    <cellStyle name="s_Hist Inputs_1_Capex" xfId="1456"/>
    <cellStyle name="s_Hist Inputs_1_China as on Dec 31 2008" xfId="1457"/>
    <cellStyle name="s_Hist Inputs_1_Customer Details" xfId="1458"/>
    <cellStyle name="s_Hist Inputs_1_Eco Metrics" xfId="1459"/>
    <cellStyle name="s_Hist Inputs_1_GC001-China-Aug06" xfId="1460"/>
    <cellStyle name="s_Hist Inputs_1_GC001-China-July06" xfId="1461"/>
    <cellStyle name="s_Hist Inputs_1_GC001-China-Oct06" xfId="1462"/>
    <cellStyle name="s_Hist Inputs_1_Pipeline" xfId="1463"/>
    <cellStyle name="s_Hist Inputs_1_Pullbacks" xfId="1464"/>
    <cellStyle name="s_Hist Inputs_2" xfId="1465"/>
    <cellStyle name="s_Hist Inputs_2 2" xfId="1466"/>
    <cellStyle name="s_Hist Inputs_2_Aing report" xfId="1467"/>
    <cellStyle name="s_Hist Inputs_2_AR" xfId="1468"/>
    <cellStyle name="s_Hist Inputs_2_Base HC" xfId="1469"/>
    <cellStyle name="s_Hist Inputs_2_Base P&amp;L" xfId="1470"/>
    <cellStyle name="s_Hist Inputs_2_Capex" xfId="1471"/>
    <cellStyle name="s_Hist Inputs_2_China as on Dec 31 2008" xfId="1472"/>
    <cellStyle name="s_Hist Inputs_2_Customer Details" xfId="1473"/>
    <cellStyle name="s_Hist Inputs_2_Eco Metrics" xfId="1474"/>
    <cellStyle name="s_Hist Inputs_2_GC001-China-Aug06" xfId="1475"/>
    <cellStyle name="s_Hist Inputs_2_GC001-China-July06" xfId="1476"/>
    <cellStyle name="s_Hist Inputs_2_GC001-China-Oct06" xfId="1477"/>
    <cellStyle name="s_Hist Inputs_2_Pipeline" xfId="1478"/>
    <cellStyle name="s_Hist Inputs_2_Pullbacks" xfId="1479"/>
    <cellStyle name="s_Hist Inputs_Aing report" xfId="1480"/>
    <cellStyle name="s_Hist Inputs_AM0909" xfId="1481"/>
    <cellStyle name="s_Hist Inputs_AM0909 2" xfId="1482"/>
    <cellStyle name="s_Hist Inputs_AM0909_Aing report" xfId="1483"/>
    <cellStyle name="s_Hist Inputs_AM0909_AR" xfId="1484"/>
    <cellStyle name="s_Hist Inputs_AM0909_Base HC" xfId="1485"/>
    <cellStyle name="s_Hist Inputs_AM0909_Base P&amp;L" xfId="1486"/>
    <cellStyle name="s_Hist Inputs_AM0909_Capex" xfId="1487"/>
    <cellStyle name="s_Hist Inputs_AM0909_China as on Dec 31 2008" xfId="1488"/>
    <cellStyle name="s_Hist Inputs_AM0909_Customer Details" xfId="1489"/>
    <cellStyle name="s_Hist Inputs_AM0909_Eco Metrics" xfId="1490"/>
    <cellStyle name="s_Hist Inputs_AM0909_GC001-China-Aug06" xfId="1491"/>
    <cellStyle name="s_Hist Inputs_AM0909_GC001-China-July06" xfId="1492"/>
    <cellStyle name="s_Hist Inputs_AM0909_GC001-China-Oct06" xfId="1493"/>
    <cellStyle name="s_Hist Inputs_AM0909_Pipeline" xfId="1494"/>
    <cellStyle name="s_Hist Inputs_AM0909_Pullbacks" xfId="1495"/>
    <cellStyle name="s_Hist Inputs_AR" xfId="1496"/>
    <cellStyle name="s_Hist Inputs_Base HC" xfId="1497"/>
    <cellStyle name="s_Hist Inputs_Base P&amp;L" xfId="1498"/>
    <cellStyle name="s_Hist Inputs_Capex" xfId="1499"/>
    <cellStyle name="s_Hist Inputs_China as on Dec 31 2008" xfId="1500"/>
    <cellStyle name="s_Hist Inputs_Customer Details" xfId="1501"/>
    <cellStyle name="s_Hist Inputs_Eco Metrics" xfId="1502"/>
    <cellStyle name="s_Hist Inputs_GC001-China-Aug06" xfId="1503"/>
    <cellStyle name="s_Hist Inputs_GC001-China-July06" xfId="1504"/>
    <cellStyle name="s_Hist Inputs_GC001-China-Oct06" xfId="1505"/>
    <cellStyle name="s_Hist Inputs_Pipeline" xfId="1506"/>
    <cellStyle name="s_Hist Inputs_Pullbacks" xfId="1507"/>
    <cellStyle name="s_IPO" xfId="1508"/>
    <cellStyle name="s_IPO 2" xfId="1509"/>
    <cellStyle name="s_IPO_Aing report" xfId="1510"/>
    <cellStyle name="s_IPO_AR" xfId="1511"/>
    <cellStyle name="s_IPO_Base HC" xfId="1512"/>
    <cellStyle name="s_IPO_Base P&amp;L" xfId="1513"/>
    <cellStyle name="s_IPO_Capex" xfId="1514"/>
    <cellStyle name="s_IPO_China as on Dec 31 2008" xfId="1515"/>
    <cellStyle name="s_IPO_Customer Details" xfId="1516"/>
    <cellStyle name="s_IPO_Eco Metrics" xfId="1517"/>
    <cellStyle name="s_IPO_GC001-China-Aug06" xfId="1518"/>
    <cellStyle name="s_IPO_GC001-China-July06" xfId="1519"/>
    <cellStyle name="s_IPO_GC001-China-Oct06" xfId="1520"/>
    <cellStyle name="s_IPO_Pipeline" xfId="1521"/>
    <cellStyle name="s_IPO_Pullbacks" xfId="1522"/>
    <cellStyle name="s_LambSum_link_a" xfId="1523"/>
    <cellStyle name="s_LambSum_link_a 2" xfId="1524"/>
    <cellStyle name="s_LambSum_link_a_Aing report" xfId="1525"/>
    <cellStyle name="s_LambSum_link_a_AR" xfId="1526"/>
    <cellStyle name="s_LambSum_link_a_Base HC" xfId="1527"/>
    <cellStyle name="s_LambSum_link_a_Base P&amp;L" xfId="1528"/>
    <cellStyle name="s_LambSum_link_a_Capex" xfId="1529"/>
    <cellStyle name="s_LambSum_link_a_China as on Dec 31 2008" xfId="1530"/>
    <cellStyle name="s_LambSum_link_a_Customer Details" xfId="1531"/>
    <cellStyle name="s_LambSum_link_a_Eco Metrics" xfId="1532"/>
    <cellStyle name="s_LambSum_link_a_GC001-China-Aug06" xfId="1533"/>
    <cellStyle name="s_LambSum_link_a_GC001-China-July06" xfId="1534"/>
    <cellStyle name="s_LambSum_link_a_GC001-China-Oct06" xfId="1535"/>
    <cellStyle name="s_LambSum_link_a_Pipeline" xfId="1536"/>
    <cellStyle name="s_LambSum_link_a_Pullbacks" xfId="1537"/>
    <cellStyle name="s_LBO" xfId="1538"/>
    <cellStyle name="s_LBO 2" xfId="1539"/>
    <cellStyle name="s_LBO IRR" xfId="1540"/>
    <cellStyle name="s_LBO IRR 2" xfId="1541"/>
    <cellStyle name="s_LBO IRR_1" xfId="1542"/>
    <cellStyle name="s_LBO IRR_1 2" xfId="1543"/>
    <cellStyle name="s_LBO IRR_1_Aing report" xfId="1544"/>
    <cellStyle name="s_LBO IRR_1_AR" xfId="1545"/>
    <cellStyle name="s_LBO IRR_1_Base HC" xfId="1546"/>
    <cellStyle name="s_LBO IRR_1_Base P&amp;L" xfId="1547"/>
    <cellStyle name="s_LBO IRR_1_Capex" xfId="1548"/>
    <cellStyle name="s_LBO IRR_1_China as on Dec 31 2008" xfId="1549"/>
    <cellStyle name="s_LBO IRR_1_Customer Details" xfId="1550"/>
    <cellStyle name="s_LBO IRR_1_Eco Metrics" xfId="1551"/>
    <cellStyle name="s_LBO IRR_1_GC001-China-Aug06" xfId="1552"/>
    <cellStyle name="s_LBO IRR_1_GC001-China-July06" xfId="1553"/>
    <cellStyle name="s_LBO IRR_1_GC001-China-Oct06" xfId="1554"/>
    <cellStyle name="s_LBO IRR_1_Pipeline" xfId="1555"/>
    <cellStyle name="s_LBO IRR_1_Pullbacks" xfId="1556"/>
    <cellStyle name="s_LBO IRR_2" xfId="1557"/>
    <cellStyle name="s_LBO IRR_2 2" xfId="1558"/>
    <cellStyle name="s_LBO IRR_2_Aing report" xfId="1559"/>
    <cellStyle name="s_LBO IRR_2_AR" xfId="1560"/>
    <cellStyle name="s_LBO IRR_2_Base HC" xfId="1561"/>
    <cellStyle name="s_LBO IRR_2_Base P&amp;L" xfId="1562"/>
    <cellStyle name="s_LBO IRR_2_Capex" xfId="1563"/>
    <cellStyle name="s_LBO IRR_2_China as on Dec 31 2008" xfId="1564"/>
    <cellStyle name="s_LBO IRR_2_Customer Details" xfId="1565"/>
    <cellStyle name="s_LBO IRR_2_Eco Metrics" xfId="1566"/>
    <cellStyle name="s_LBO IRR_2_GC001-China-Aug06" xfId="1567"/>
    <cellStyle name="s_LBO IRR_2_GC001-China-July06" xfId="1568"/>
    <cellStyle name="s_LBO IRR_2_GC001-China-Oct06" xfId="1569"/>
    <cellStyle name="s_LBO IRR_2_Pipeline" xfId="1570"/>
    <cellStyle name="s_LBO IRR_2_Pullbacks" xfId="1571"/>
    <cellStyle name="s_LBO IRR_Aing report" xfId="1572"/>
    <cellStyle name="s_LBO IRR_AR" xfId="1573"/>
    <cellStyle name="s_LBO IRR_Base HC" xfId="1574"/>
    <cellStyle name="s_LBO IRR_Base P&amp;L" xfId="1575"/>
    <cellStyle name="s_LBO IRR_Capex" xfId="1576"/>
    <cellStyle name="s_LBO IRR_China as on Dec 31 2008" xfId="1577"/>
    <cellStyle name="s_LBO IRR_Customer Details" xfId="1578"/>
    <cellStyle name="s_LBO IRR_Eco Metrics" xfId="1579"/>
    <cellStyle name="s_LBO IRR_GC001-China-Aug06" xfId="1580"/>
    <cellStyle name="s_LBO IRR_GC001-China-July06" xfId="1581"/>
    <cellStyle name="s_LBO IRR_GC001-China-Oct06" xfId="1582"/>
    <cellStyle name="s_LBO IRR_Pipeline" xfId="1583"/>
    <cellStyle name="s_LBO IRR_Pullbacks" xfId="1584"/>
    <cellStyle name="s_LBO Sens" xfId="1585"/>
    <cellStyle name="s_LBO Sens 2" xfId="1586"/>
    <cellStyle name="s_LBO Sens_1" xfId="1587"/>
    <cellStyle name="s_LBO Sens_1 2" xfId="1588"/>
    <cellStyle name="s_LBO Sens_1_Aing report" xfId="1589"/>
    <cellStyle name="s_LBO Sens_1_AR" xfId="1590"/>
    <cellStyle name="s_LBO Sens_1_Base HC" xfId="1591"/>
    <cellStyle name="s_LBO Sens_1_Base P&amp;L" xfId="1592"/>
    <cellStyle name="s_LBO Sens_1_Capex" xfId="1593"/>
    <cellStyle name="s_LBO Sens_1_China as on Dec 31 2008" xfId="1594"/>
    <cellStyle name="s_LBO Sens_1_Customer Details" xfId="1595"/>
    <cellStyle name="s_LBO Sens_1_Eco Metrics" xfId="1596"/>
    <cellStyle name="s_LBO Sens_1_GC001-China-Aug06" xfId="1597"/>
    <cellStyle name="s_LBO Sens_1_GC001-China-July06" xfId="1598"/>
    <cellStyle name="s_LBO Sens_1_GC001-China-Oct06" xfId="1599"/>
    <cellStyle name="s_LBO Sens_1_Pipeline" xfId="1600"/>
    <cellStyle name="s_LBO Sens_1_Pullbacks" xfId="1601"/>
    <cellStyle name="s_LBO Sens_2" xfId="1602"/>
    <cellStyle name="s_LBO Sens_2 2" xfId="1603"/>
    <cellStyle name="s_LBO Sens_2_Aing report" xfId="1604"/>
    <cellStyle name="s_LBO Sens_2_AR" xfId="1605"/>
    <cellStyle name="s_LBO Sens_2_Base HC" xfId="1606"/>
    <cellStyle name="s_LBO Sens_2_Base P&amp;L" xfId="1607"/>
    <cellStyle name="s_LBO Sens_2_Capex" xfId="1608"/>
    <cellStyle name="s_LBO Sens_2_China as on Dec 31 2008" xfId="1609"/>
    <cellStyle name="s_LBO Sens_2_Customer Details" xfId="1610"/>
    <cellStyle name="s_LBO Sens_2_Eco Metrics" xfId="1611"/>
    <cellStyle name="s_LBO Sens_2_GC001-China-Aug06" xfId="1612"/>
    <cellStyle name="s_LBO Sens_2_GC001-China-July06" xfId="1613"/>
    <cellStyle name="s_LBO Sens_2_GC001-China-Oct06" xfId="1614"/>
    <cellStyle name="s_LBO Sens_2_Pipeline" xfId="1615"/>
    <cellStyle name="s_LBO Sens_2_Pullbacks" xfId="1616"/>
    <cellStyle name="s_LBO Sens_Aing report" xfId="1617"/>
    <cellStyle name="s_LBO Sens_AR" xfId="1618"/>
    <cellStyle name="s_LBO Sens_Base HC" xfId="1619"/>
    <cellStyle name="s_LBO Sens_Base P&amp;L" xfId="1620"/>
    <cellStyle name="s_LBO Sens_Capex" xfId="1621"/>
    <cellStyle name="s_LBO Sens_China as on Dec 31 2008" xfId="1622"/>
    <cellStyle name="s_LBO Sens_Customer Details" xfId="1623"/>
    <cellStyle name="s_LBO Sens_Eco Metrics" xfId="1624"/>
    <cellStyle name="s_LBO Sens_GC001-China-Aug06" xfId="1625"/>
    <cellStyle name="s_LBO Sens_GC001-China-July06" xfId="1626"/>
    <cellStyle name="s_LBO Sens_GC001-China-Oct06" xfId="1627"/>
    <cellStyle name="s_LBO Sens_Pipeline" xfId="1628"/>
    <cellStyle name="s_LBO Sens_Pullbacks" xfId="1629"/>
    <cellStyle name="s_LBO Summary" xfId="1630"/>
    <cellStyle name="s_LBO Summary 2" xfId="1631"/>
    <cellStyle name="s_LBO Summary_1" xfId="1632"/>
    <cellStyle name="s_LBO Summary_1 2" xfId="1633"/>
    <cellStyle name="s_LBO Summary_1_Aing report" xfId="1634"/>
    <cellStyle name="s_LBO Summary_1_AR" xfId="1635"/>
    <cellStyle name="s_LBO Summary_1_Base HC" xfId="1636"/>
    <cellStyle name="s_LBO Summary_1_Base P&amp;L" xfId="1637"/>
    <cellStyle name="s_LBO Summary_1_Capex" xfId="1638"/>
    <cellStyle name="s_LBO Summary_1_China as on Dec 31 2008" xfId="1639"/>
    <cellStyle name="s_LBO Summary_1_Customer Details" xfId="1640"/>
    <cellStyle name="s_LBO Summary_1_Eco Metrics" xfId="1641"/>
    <cellStyle name="s_LBO Summary_1_GC001-China-Aug06" xfId="1642"/>
    <cellStyle name="s_LBO Summary_1_GC001-China-July06" xfId="1643"/>
    <cellStyle name="s_LBO Summary_1_GC001-China-Oct06" xfId="1644"/>
    <cellStyle name="s_LBO Summary_1_Mary911" xfId="1645"/>
    <cellStyle name="s_LBO Summary_1_Mary911 2" xfId="1646"/>
    <cellStyle name="s_LBO Summary_1_Mary911_Aing report" xfId="1647"/>
    <cellStyle name="s_LBO Summary_1_Mary911_AR" xfId="1648"/>
    <cellStyle name="s_LBO Summary_1_Mary911_Base HC" xfId="1649"/>
    <cellStyle name="s_LBO Summary_1_Mary911_Base P&amp;L" xfId="1650"/>
    <cellStyle name="s_LBO Summary_1_Mary911_Capex" xfId="1651"/>
    <cellStyle name="s_LBO Summary_1_Mary911_China as on Dec 31 2008" xfId="1652"/>
    <cellStyle name="s_LBO Summary_1_Mary911_Customer Details" xfId="1653"/>
    <cellStyle name="s_LBO Summary_1_Mary911_Eco Metrics" xfId="1654"/>
    <cellStyle name="s_LBO Summary_1_Mary911_GC001-China-Aug06" xfId="1655"/>
    <cellStyle name="s_LBO Summary_1_Mary911_GC001-China-July06" xfId="1656"/>
    <cellStyle name="s_LBO Summary_1_Mary911_GC001-China-Oct06" xfId="1657"/>
    <cellStyle name="s_LBO Summary_1_Mary911_Pipeline" xfId="1658"/>
    <cellStyle name="s_LBO Summary_1_Mary911_Pullbacks" xfId="1659"/>
    <cellStyle name="s_LBO Summary_1_mona0915a" xfId="1660"/>
    <cellStyle name="s_LBO Summary_1_mona0915a 2" xfId="1661"/>
    <cellStyle name="s_LBO Summary_1_mona0915a_Aing report" xfId="1662"/>
    <cellStyle name="s_LBO Summary_1_mona0915a_AR" xfId="1663"/>
    <cellStyle name="s_LBO Summary_1_mona0915a_Base HC" xfId="1664"/>
    <cellStyle name="s_LBO Summary_1_mona0915a_Base P&amp;L" xfId="1665"/>
    <cellStyle name="s_LBO Summary_1_mona0915a_Capex" xfId="1666"/>
    <cellStyle name="s_LBO Summary_1_mona0915a_China as on Dec 31 2008" xfId="1667"/>
    <cellStyle name="s_LBO Summary_1_mona0915a_Customer Details" xfId="1668"/>
    <cellStyle name="s_LBO Summary_1_mona0915a_Eco Metrics" xfId="1669"/>
    <cellStyle name="s_LBO Summary_1_mona0915a_GC001-China-Aug06" xfId="1670"/>
    <cellStyle name="s_LBO Summary_1_mona0915a_GC001-China-July06" xfId="1671"/>
    <cellStyle name="s_LBO Summary_1_mona0915a_GC001-China-Oct06" xfId="1672"/>
    <cellStyle name="s_LBO Summary_1_mona0915a_Pipeline" xfId="1673"/>
    <cellStyle name="s_LBO Summary_1_mona0915a_Pullbacks" xfId="1674"/>
    <cellStyle name="s_LBO Summary_1_mona0915b" xfId="1675"/>
    <cellStyle name="s_LBO Summary_1_mona0915b 2" xfId="1676"/>
    <cellStyle name="s_LBO Summary_1_mona0915b_Aing report" xfId="1677"/>
    <cellStyle name="s_LBO Summary_1_mona0915b_AR" xfId="1678"/>
    <cellStyle name="s_LBO Summary_1_mona0915b_Base HC" xfId="1679"/>
    <cellStyle name="s_LBO Summary_1_mona0915b_Base P&amp;L" xfId="1680"/>
    <cellStyle name="s_LBO Summary_1_mona0915b_Capex" xfId="1681"/>
    <cellStyle name="s_LBO Summary_1_mona0915b_China as on Dec 31 2008" xfId="1682"/>
    <cellStyle name="s_LBO Summary_1_mona0915b_Customer Details" xfId="1683"/>
    <cellStyle name="s_LBO Summary_1_mona0915b_Eco Metrics" xfId="1684"/>
    <cellStyle name="s_LBO Summary_1_mona0915b_GC001-China-Aug06" xfId="1685"/>
    <cellStyle name="s_LBO Summary_1_mona0915b_GC001-China-July06" xfId="1686"/>
    <cellStyle name="s_LBO Summary_1_mona0915b_GC001-China-Oct06" xfId="1687"/>
    <cellStyle name="s_LBO Summary_1_mona0915b_Pipeline" xfId="1688"/>
    <cellStyle name="s_LBO Summary_1_mona0915b_Pullbacks" xfId="1689"/>
    <cellStyle name="s_LBO Summary_1_Pipeline" xfId="1690"/>
    <cellStyle name="s_LBO Summary_1_Pullbacks" xfId="1691"/>
    <cellStyle name="s_LBO Summary_2" xfId="1692"/>
    <cellStyle name="s_LBO Summary_2 2" xfId="1693"/>
    <cellStyle name="s_LBO Summary_2_Aing report" xfId="1694"/>
    <cellStyle name="s_LBO Summary_2_AM0909" xfId="1695"/>
    <cellStyle name="s_LBO Summary_2_AM0909 2" xfId="1696"/>
    <cellStyle name="s_LBO Summary_2_AM0909_Aing report" xfId="1697"/>
    <cellStyle name="s_LBO Summary_2_AM0909_AR" xfId="1698"/>
    <cellStyle name="s_LBO Summary_2_AM0909_Base HC" xfId="1699"/>
    <cellStyle name="s_LBO Summary_2_AM0909_Base P&amp;L" xfId="1700"/>
    <cellStyle name="s_LBO Summary_2_AM0909_Capex" xfId="1701"/>
    <cellStyle name="s_LBO Summary_2_AM0909_China as on Dec 31 2008" xfId="1702"/>
    <cellStyle name="s_LBO Summary_2_AM0909_Customer Details" xfId="1703"/>
    <cellStyle name="s_LBO Summary_2_AM0909_Eco Metrics" xfId="1704"/>
    <cellStyle name="s_LBO Summary_2_AM0909_GC001-China-Aug06" xfId="1705"/>
    <cellStyle name="s_LBO Summary_2_AM0909_GC001-China-July06" xfId="1706"/>
    <cellStyle name="s_LBO Summary_2_AM0909_GC001-China-Oct06" xfId="1707"/>
    <cellStyle name="s_LBO Summary_2_AM0909_Pipeline" xfId="1708"/>
    <cellStyle name="s_LBO Summary_2_AM0909_Pullbacks" xfId="1709"/>
    <cellStyle name="s_LBO Summary_2_AR" xfId="1710"/>
    <cellStyle name="s_LBO Summary_2_Base HC" xfId="1711"/>
    <cellStyle name="s_LBO Summary_2_Base P&amp;L" xfId="1712"/>
    <cellStyle name="s_LBO Summary_2_Capex" xfId="1713"/>
    <cellStyle name="s_LBO Summary_2_China as on Dec 31 2008" xfId="1714"/>
    <cellStyle name="s_LBO Summary_2_Customer Details" xfId="1715"/>
    <cellStyle name="s_LBO Summary_2_Eco Metrics" xfId="1716"/>
    <cellStyle name="s_LBO Summary_2_GC001-China-Aug06" xfId="1717"/>
    <cellStyle name="s_LBO Summary_2_GC001-China-July06" xfId="1718"/>
    <cellStyle name="s_LBO Summary_2_GC001-China-Oct06" xfId="1719"/>
    <cellStyle name="s_LBO Summary_2_Pipeline" xfId="1720"/>
    <cellStyle name="s_LBO Summary_2_Pullbacks" xfId="1721"/>
    <cellStyle name="s_LBO Summary_Aing report" xfId="1722"/>
    <cellStyle name="s_LBO Summary_AM0909" xfId="1723"/>
    <cellStyle name="s_LBO Summary_AM0909 2" xfId="1724"/>
    <cellStyle name="s_LBO Summary_AM0909_Aing report" xfId="1725"/>
    <cellStyle name="s_LBO Summary_AM0909_AR" xfId="1726"/>
    <cellStyle name="s_LBO Summary_AM0909_Base HC" xfId="1727"/>
    <cellStyle name="s_LBO Summary_AM0909_Base P&amp;L" xfId="1728"/>
    <cellStyle name="s_LBO Summary_AM0909_Capex" xfId="1729"/>
    <cellStyle name="s_LBO Summary_AM0909_China as on Dec 31 2008" xfId="1730"/>
    <cellStyle name="s_LBO Summary_AM0909_Customer Details" xfId="1731"/>
    <cellStyle name="s_LBO Summary_AM0909_Eco Metrics" xfId="1732"/>
    <cellStyle name="s_LBO Summary_AM0909_GC001-China-Aug06" xfId="1733"/>
    <cellStyle name="s_LBO Summary_AM0909_GC001-China-July06" xfId="1734"/>
    <cellStyle name="s_LBO Summary_AM0909_GC001-China-Oct06" xfId="1735"/>
    <cellStyle name="s_LBO Summary_AM0909_Pipeline" xfId="1736"/>
    <cellStyle name="s_LBO Summary_AM0909_Pullbacks" xfId="1737"/>
    <cellStyle name="s_LBO Summary_AR" xfId="1738"/>
    <cellStyle name="s_LBO Summary_Base HC" xfId="1739"/>
    <cellStyle name="s_LBO Summary_Base P&amp;L" xfId="1740"/>
    <cellStyle name="s_LBO Summary_Capex" xfId="1741"/>
    <cellStyle name="s_LBO Summary_China as on Dec 31 2008" xfId="1742"/>
    <cellStyle name="s_LBO Summary_Customer Details" xfId="1743"/>
    <cellStyle name="s_LBO Summary_Eco Metrics" xfId="1744"/>
    <cellStyle name="s_LBO Summary_GC001-China-Aug06" xfId="1745"/>
    <cellStyle name="s_LBO Summary_GC001-China-July06" xfId="1746"/>
    <cellStyle name="s_LBO Summary_GC001-China-Oct06" xfId="1747"/>
    <cellStyle name="s_LBO Summary_Mary911" xfId="1748"/>
    <cellStyle name="s_LBO Summary_Mary911 2" xfId="1749"/>
    <cellStyle name="s_LBO Summary_Mary911_Aing report" xfId="1750"/>
    <cellStyle name="s_LBO Summary_Mary911_AR" xfId="1751"/>
    <cellStyle name="s_LBO Summary_Mary911_Base HC" xfId="1752"/>
    <cellStyle name="s_LBO Summary_Mary911_Base P&amp;L" xfId="1753"/>
    <cellStyle name="s_LBO Summary_Mary911_Capex" xfId="1754"/>
    <cellStyle name="s_LBO Summary_Mary911_China as on Dec 31 2008" xfId="1755"/>
    <cellStyle name="s_LBO Summary_Mary911_Customer Details" xfId="1756"/>
    <cellStyle name="s_LBO Summary_Mary911_Eco Metrics" xfId="1757"/>
    <cellStyle name="s_LBO Summary_Mary911_GC001-China-Aug06" xfId="1758"/>
    <cellStyle name="s_LBO Summary_Mary911_GC001-China-July06" xfId="1759"/>
    <cellStyle name="s_LBO Summary_Mary911_GC001-China-Oct06" xfId="1760"/>
    <cellStyle name="s_LBO Summary_Mary911_Pipeline" xfId="1761"/>
    <cellStyle name="s_LBO Summary_Mary911_Pullbacks" xfId="1762"/>
    <cellStyle name="s_LBO Summary_mona0915a" xfId="1763"/>
    <cellStyle name="s_LBO Summary_mona0915a 2" xfId="1764"/>
    <cellStyle name="s_LBO Summary_mona0915a_Aing report" xfId="1765"/>
    <cellStyle name="s_LBO Summary_mona0915a_AR" xfId="1766"/>
    <cellStyle name="s_LBO Summary_mona0915a_Base HC" xfId="1767"/>
    <cellStyle name="s_LBO Summary_mona0915a_Base P&amp;L" xfId="1768"/>
    <cellStyle name="s_LBO Summary_mona0915a_Capex" xfId="1769"/>
    <cellStyle name="s_LBO Summary_mona0915a_China as on Dec 31 2008" xfId="1770"/>
    <cellStyle name="s_LBO Summary_mona0915a_Customer Details" xfId="1771"/>
    <cellStyle name="s_LBO Summary_mona0915a_Eco Metrics" xfId="1772"/>
    <cellStyle name="s_LBO Summary_mona0915a_GC001-China-Aug06" xfId="1773"/>
    <cellStyle name="s_LBO Summary_mona0915a_GC001-China-July06" xfId="1774"/>
    <cellStyle name="s_LBO Summary_mona0915a_GC001-China-Oct06" xfId="1775"/>
    <cellStyle name="s_LBO Summary_mona0915a_Pipeline" xfId="1776"/>
    <cellStyle name="s_LBO Summary_mona0915a_Pullbacks" xfId="1777"/>
    <cellStyle name="s_LBO Summary_mona0915b" xfId="1778"/>
    <cellStyle name="s_LBO Summary_mona0915b 2" xfId="1779"/>
    <cellStyle name="s_LBO Summary_mona0915b_Aing report" xfId="1780"/>
    <cellStyle name="s_LBO Summary_mona0915b_AR" xfId="1781"/>
    <cellStyle name="s_LBO Summary_mona0915b_Base HC" xfId="1782"/>
    <cellStyle name="s_LBO Summary_mona0915b_Base P&amp;L" xfId="1783"/>
    <cellStyle name="s_LBO Summary_mona0915b_Capex" xfId="1784"/>
    <cellStyle name="s_LBO Summary_mona0915b_China as on Dec 31 2008" xfId="1785"/>
    <cellStyle name="s_LBO Summary_mona0915b_Customer Details" xfId="1786"/>
    <cellStyle name="s_LBO Summary_mona0915b_Eco Metrics" xfId="1787"/>
    <cellStyle name="s_LBO Summary_mona0915b_GC001-China-Aug06" xfId="1788"/>
    <cellStyle name="s_LBO Summary_mona0915b_GC001-China-July06" xfId="1789"/>
    <cellStyle name="s_LBO Summary_mona0915b_GC001-China-Oct06" xfId="1790"/>
    <cellStyle name="s_LBO Summary_mona0915b_Pipeline" xfId="1791"/>
    <cellStyle name="s_LBO Summary_mona0915b_Pullbacks" xfId="1792"/>
    <cellStyle name="s_LBO Summary_Pipeline" xfId="1793"/>
    <cellStyle name="s_LBO Summary_Pullbacks" xfId="1794"/>
    <cellStyle name="s_LBO_1" xfId="1795"/>
    <cellStyle name="s_LBO_1 2" xfId="1796"/>
    <cellStyle name="s_LBO_1_Aing report" xfId="1797"/>
    <cellStyle name="s_LBO_1_AR" xfId="1798"/>
    <cellStyle name="s_LBO_1_Base HC" xfId="1799"/>
    <cellStyle name="s_LBO_1_Base P&amp;L" xfId="1800"/>
    <cellStyle name="s_LBO_1_Capex" xfId="1801"/>
    <cellStyle name="s_LBO_1_China as on Dec 31 2008" xfId="1802"/>
    <cellStyle name="s_LBO_1_Customer Details" xfId="1803"/>
    <cellStyle name="s_LBO_1_Eco Metrics" xfId="1804"/>
    <cellStyle name="s_LBO_1_GC001-China-Aug06" xfId="1805"/>
    <cellStyle name="s_LBO_1_GC001-China-July06" xfId="1806"/>
    <cellStyle name="s_LBO_1_GC001-China-Oct06" xfId="1807"/>
    <cellStyle name="s_LBO_1_Pipeline" xfId="1808"/>
    <cellStyle name="s_LBO_1_Pullbacks" xfId="1809"/>
    <cellStyle name="s_LBO_2" xfId="1810"/>
    <cellStyle name="s_LBO_2 2" xfId="1811"/>
    <cellStyle name="s_LBO_2_Aing report" xfId="1812"/>
    <cellStyle name="s_LBO_2_AR" xfId="1813"/>
    <cellStyle name="s_LBO_2_Base HC" xfId="1814"/>
    <cellStyle name="s_LBO_2_Base P&amp;L" xfId="1815"/>
    <cellStyle name="s_LBO_2_Capex" xfId="1816"/>
    <cellStyle name="s_LBO_2_China as on Dec 31 2008" xfId="1817"/>
    <cellStyle name="s_LBO_2_Customer Details" xfId="1818"/>
    <cellStyle name="s_LBO_2_Eco Metrics" xfId="1819"/>
    <cellStyle name="s_LBO_2_GC001-China-Aug06" xfId="1820"/>
    <cellStyle name="s_LBO_2_GC001-China-July06" xfId="1821"/>
    <cellStyle name="s_LBO_2_GC001-China-Oct06" xfId="1822"/>
    <cellStyle name="s_LBO_2_Pipeline" xfId="1823"/>
    <cellStyle name="s_LBO_2_Pullbacks" xfId="1824"/>
    <cellStyle name="s_LBO_Aing report" xfId="1825"/>
    <cellStyle name="s_LBO_AR" xfId="1826"/>
    <cellStyle name="s_LBO_Base HC" xfId="1827"/>
    <cellStyle name="s_LBO_Base P&amp;L" xfId="1828"/>
    <cellStyle name="s_LBO_Capex" xfId="1829"/>
    <cellStyle name="s_LBO_China as on Dec 31 2008" xfId="1830"/>
    <cellStyle name="s_LBO_Customer Details" xfId="1831"/>
    <cellStyle name="s_LBO_Eco Metrics" xfId="1832"/>
    <cellStyle name="s_LBO_GC001-China-Aug06" xfId="1833"/>
    <cellStyle name="s_LBO_GC001-China-July06" xfId="1834"/>
    <cellStyle name="s_LBO_GC001-China-Oct06" xfId="1835"/>
    <cellStyle name="s_LBO_Pipeline" xfId="1836"/>
    <cellStyle name="s_LBO_Pullbacks" xfId="1837"/>
    <cellStyle name="s_Mary911" xfId="1838"/>
    <cellStyle name="s_Mary911 2" xfId="1839"/>
    <cellStyle name="s_Mary911_Aing report" xfId="1840"/>
    <cellStyle name="s_Mary911_AR" xfId="1841"/>
    <cellStyle name="s_Mary911_Base HC" xfId="1842"/>
    <cellStyle name="s_Mary911_Base P&amp;L" xfId="1843"/>
    <cellStyle name="s_Mary911_Capex" xfId="1844"/>
    <cellStyle name="s_Mary911_China as on Dec 31 2008" xfId="1845"/>
    <cellStyle name="s_Mary911_Customer Details" xfId="1846"/>
    <cellStyle name="s_Mary911_Eco Metrics" xfId="1847"/>
    <cellStyle name="s_Mary911_GC001-China-Aug06" xfId="1848"/>
    <cellStyle name="s_Mary911_GC001-China-July06" xfId="1849"/>
    <cellStyle name="s_Mary911_GC001-China-Oct06" xfId="1850"/>
    <cellStyle name="s_Mary911_Pipeline" xfId="1851"/>
    <cellStyle name="s_Mary911_Pullbacks" xfId="1852"/>
    <cellStyle name="s_Model0717" xfId="1853"/>
    <cellStyle name="s_Model0717 2" xfId="1854"/>
    <cellStyle name="s_Model0717_Aing report" xfId="1855"/>
    <cellStyle name="s_Model0717_AR" xfId="1856"/>
    <cellStyle name="s_Model0717_Base HC" xfId="1857"/>
    <cellStyle name="s_Model0717_Base P&amp;L" xfId="1858"/>
    <cellStyle name="s_Model0717_Capex" xfId="1859"/>
    <cellStyle name="s_Model0717_China as on Dec 31 2008" xfId="1860"/>
    <cellStyle name="s_Model0717_Customer Details" xfId="1861"/>
    <cellStyle name="s_Model0717_Eco Metrics" xfId="1862"/>
    <cellStyle name="s_Model0717_GC001-China-Aug06" xfId="1863"/>
    <cellStyle name="s_Model0717_GC001-China-July06" xfId="1864"/>
    <cellStyle name="s_Model0717_GC001-China-Oct06" xfId="1865"/>
    <cellStyle name="s_Model0717_Pipeline" xfId="1866"/>
    <cellStyle name="s_Model0717_Pullbacks" xfId="1867"/>
    <cellStyle name="s_PFMA Cap" xfId="1868"/>
    <cellStyle name="s_PFMA Cap 2" xfId="1869"/>
    <cellStyle name="s_PFMA Cap_1" xfId="1870"/>
    <cellStyle name="s_PFMA Cap_1 2" xfId="1871"/>
    <cellStyle name="s_PFMA Cap_1_Aing report" xfId="1872"/>
    <cellStyle name="s_PFMA Cap_1_AR" xfId="1873"/>
    <cellStyle name="s_PFMA Cap_1_Base HC" xfId="1874"/>
    <cellStyle name="s_PFMA Cap_1_Base P&amp;L" xfId="1875"/>
    <cellStyle name="s_PFMA Cap_1_Capex" xfId="1876"/>
    <cellStyle name="s_PFMA Cap_1_China as on Dec 31 2008" xfId="1877"/>
    <cellStyle name="s_PFMA Cap_1_Customer Details" xfId="1878"/>
    <cellStyle name="s_PFMA Cap_1_Eco Metrics" xfId="1879"/>
    <cellStyle name="s_PFMA Cap_1_GC001-China-Aug06" xfId="1880"/>
    <cellStyle name="s_PFMA Cap_1_GC001-China-July06" xfId="1881"/>
    <cellStyle name="s_PFMA Cap_1_GC001-China-Oct06" xfId="1882"/>
    <cellStyle name="s_PFMA Cap_1_Mary911" xfId="1883"/>
    <cellStyle name="s_PFMA Cap_1_Mary911 2" xfId="1884"/>
    <cellStyle name="s_PFMA Cap_1_Mary911_Aing report" xfId="1885"/>
    <cellStyle name="s_PFMA Cap_1_Mary911_AR" xfId="1886"/>
    <cellStyle name="s_PFMA Cap_1_Mary911_Base HC" xfId="1887"/>
    <cellStyle name="s_PFMA Cap_1_Mary911_Base P&amp;L" xfId="1888"/>
    <cellStyle name="s_PFMA Cap_1_Mary911_Capex" xfId="1889"/>
    <cellStyle name="s_PFMA Cap_1_Mary911_China as on Dec 31 2008" xfId="1890"/>
    <cellStyle name="s_PFMA Cap_1_Mary911_Customer Details" xfId="1891"/>
    <cellStyle name="s_PFMA Cap_1_Mary911_Eco Metrics" xfId="1892"/>
    <cellStyle name="s_PFMA Cap_1_Mary911_GC001-China-Aug06" xfId="1893"/>
    <cellStyle name="s_PFMA Cap_1_Mary911_GC001-China-July06" xfId="1894"/>
    <cellStyle name="s_PFMA Cap_1_Mary911_GC001-China-Oct06" xfId="1895"/>
    <cellStyle name="s_PFMA Cap_1_Mary911_Pipeline" xfId="1896"/>
    <cellStyle name="s_PFMA Cap_1_Mary911_Pullbacks" xfId="1897"/>
    <cellStyle name="s_PFMA Cap_1_mona0915a" xfId="1898"/>
    <cellStyle name="s_PFMA Cap_1_mona0915a 2" xfId="1899"/>
    <cellStyle name="s_PFMA Cap_1_mona0915a_Aing report" xfId="1900"/>
    <cellStyle name="s_PFMA Cap_1_mona0915a_AR" xfId="1901"/>
    <cellStyle name="s_PFMA Cap_1_mona0915a_Base HC" xfId="1902"/>
    <cellStyle name="s_PFMA Cap_1_mona0915a_Base P&amp;L" xfId="1903"/>
    <cellStyle name="s_PFMA Cap_1_mona0915a_Capex" xfId="1904"/>
    <cellStyle name="s_PFMA Cap_1_mona0915a_China as on Dec 31 2008" xfId="1905"/>
    <cellStyle name="s_PFMA Cap_1_mona0915a_Customer Details" xfId="1906"/>
    <cellStyle name="s_PFMA Cap_1_mona0915a_Eco Metrics" xfId="1907"/>
    <cellStyle name="s_PFMA Cap_1_mona0915a_GC001-China-Aug06" xfId="1908"/>
    <cellStyle name="s_PFMA Cap_1_mona0915a_GC001-China-July06" xfId="1909"/>
    <cellStyle name="s_PFMA Cap_1_mona0915a_GC001-China-Oct06" xfId="1910"/>
    <cellStyle name="s_PFMA Cap_1_mona0915a_Pipeline" xfId="1911"/>
    <cellStyle name="s_PFMA Cap_1_mona0915a_Pullbacks" xfId="1912"/>
    <cellStyle name="s_PFMA Cap_1_mona0915b" xfId="1913"/>
    <cellStyle name="s_PFMA Cap_1_mona0915b 2" xfId="1914"/>
    <cellStyle name="s_PFMA Cap_1_mona0915b_Aing report" xfId="1915"/>
    <cellStyle name="s_PFMA Cap_1_mona0915b_AR" xfId="1916"/>
    <cellStyle name="s_PFMA Cap_1_mona0915b_Base HC" xfId="1917"/>
    <cellStyle name="s_PFMA Cap_1_mona0915b_Base P&amp;L" xfId="1918"/>
    <cellStyle name="s_PFMA Cap_1_mona0915b_Capex" xfId="1919"/>
    <cellStyle name="s_PFMA Cap_1_mona0915b_China as on Dec 31 2008" xfId="1920"/>
    <cellStyle name="s_PFMA Cap_1_mona0915b_Customer Details" xfId="1921"/>
    <cellStyle name="s_PFMA Cap_1_mona0915b_Eco Metrics" xfId="1922"/>
    <cellStyle name="s_PFMA Cap_1_mona0915b_GC001-China-Aug06" xfId="1923"/>
    <cellStyle name="s_PFMA Cap_1_mona0915b_GC001-China-July06" xfId="1924"/>
    <cellStyle name="s_PFMA Cap_1_mona0915b_GC001-China-Oct06" xfId="1925"/>
    <cellStyle name="s_PFMA Cap_1_mona0915b_Pipeline" xfId="1926"/>
    <cellStyle name="s_PFMA Cap_1_mona0915b_Pullbacks" xfId="1927"/>
    <cellStyle name="s_PFMA Cap_1_Pipeline" xfId="1928"/>
    <cellStyle name="s_PFMA Cap_1_Pullbacks" xfId="1929"/>
    <cellStyle name="s_PFMA Cap_2" xfId="1930"/>
    <cellStyle name="s_PFMA Cap_2 2" xfId="1931"/>
    <cellStyle name="s_PFMA Cap_2_Aing report" xfId="1932"/>
    <cellStyle name="s_PFMA Cap_2_AR" xfId="1933"/>
    <cellStyle name="s_PFMA Cap_2_Base HC" xfId="1934"/>
    <cellStyle name="s_PFMA Cap_2_Base P&amp;L" xfId="1935"/>
    <cellStyle name="s_PFMA Cap_2_Capex" xfId="1936"/>
    <cellStyle name="s_PFMA Cap_2_China as on Dec 31 2008" xfId="1937"/>
    <cellStyle name="s_PFMA Cap_2_Customer Details" xfId="1938"/>
    <cellStyle name="s_PFMA Cap_2_Eco Metrics" xfId="1939"/>
    <cellStyle name="s_PFMA Cap_2_GC001-China-Aug06" xfId="1940"/>
    <cellStyle name="s_PFMA Cap_2_GC001-China-July06" xfId="1941"/>
    <cellStyle name="s_PFMA Cap_2_GC001-China-Oct06" xfId="1942"/>
    <cellStyle name="s_PFMA Cap_2_Pipeline" xfId="1943"/>
    <cellStyle name="s_PFMA Cap_2_Pullbacks" xfId="1944"/>
    <cellStyle name="s_PFMA Cap_Aing report" xfId="1945"/>
    <cellStyle name="s_PFMA Cap_AR" xfId="1946"/>
    <cellStyle name="s_PFMA Cap_Base HC" xfId="1947"/>
    <cellStyle name="s_PFMA Cap_Base P&amp;L" xfId="1948"/>
    <cellStyle name="s_PFMA Cap_Capex" xfId="1949"/>
    <cellStyle name="s_PFMA Cap_China as on Dec 31 2008" xfId="1950"/>
    <cellStyle name="s_PFMA Cap_Customer Details" xfId="1951"/>
    <cellStyle name="s_PFMA Cap_Eco Metrics" xfId="1952"/>
    <cellStyle name="s_PFMA Cap_GC001-China-Aug06" xfId="1953"/>
    <cellStyle name="s_PFMA Cap_GC001-China-July06" xfId="1954"/>
    <cellStyle name="s_PFMA Cap_GC001-China-Oct06" xfId="1955"/>
    <cellStyle name="s_PFMA Cap_Mary911" xfId="1956"/>
    <cellStyle name="s_PFMA Cap_Mary911 2" xfId="1957"/>
    <cellStyle name="s_PFMA Cap_Mary911_Aing report" xfId="1958"/>
    <cellStyle name="s_PFMA Cap_Mary911_AR" xfId="1959"/>
    <cellStyle name="s_PFMA Cap_Mary911_Base HC" xfId="1960"/>
    <cellStyle name="s_PFMA Cap_Mary911_Base P&amp;L" xfId="1961"/>
    <cellStyle name="s_PFMA Cap_Mary911_Capex" xfId="1962"/>
    <cellStyle name="s_PFMA Cap_Mary911_China as on Dec 31 2008" xfId="1963"/>
    <cellStyle name="s_PFMA Cap_Mary911_Customer Details" xfId="1964"/>
    <cellStyle name="s_PFMA Cap_Mary911_Eco Metrics" xfId="1965"/>
    <cellStyle name="s_PFMA Cap_Mary911_GC001-China-Aug06" xfId="1966"/>
    <cellStyle name="s_PFMA Cap_Mary911_GC001-China-July06" xfId="1967"/>
    <cellStyle name="s_PFMA Cap_Mary911_GC001-China-Oct06" xfId="1968"/>
    <cellStyle name="s_PFMA Cap_Mary911_Pipeline" xfId="1969"/>
    <cellStyle name="s_PFMA Cap_Mary911_Pullbacks" xfId="1970"/>
    <cellStyle name="s_PFMA Cap_mona0915a" xfId="1971"/>
    <cellStyle name="s_PFMA Cap_mona0915a 2" xfId="1972"/>
    <cellStyle name="s_PFMA Cap_mona0915a_Aing report" xfId="1973"/>
    <cellStyle name="s_PFMA Cap_mona0915a_AR" xfId="1974"/>
    <cellStyle name="s_PFMA Cap_mona0915a_Base HC" xfId="1975"/>
    <cellStyle name="s_PFMA Cap_mona0915a_Base P&amp;L" xfId="1976"/>
    <cellStyle name="s_PFMA Cap_mona0915a_Capex" xfId="1977"/>
    <cellStyle name="s_PFMA Cap_mona0915a_China as on Dec 31 2008" xfId="1978"/>
    <cellStyle name="s_PFMA Cap_mona0915a_Customer Details" xfId="1979"/>
    <cellStyle name="s_PFMA Cap_mona0915a_Eco Metrics" xfId="1980"/>
    <cellStyle name="s_PFMA Cap_mona0915a_GC001-China-Aug06" xfId="1981"/>
    <cellStyle name="s_PFMA Cap_mona0915a_GC001-China-July06" xfId="1982"/>
    <cellStyle name="s_PFMA Cap_mona0915a_GC001-China-Oct06" xfId="1983"/>
    <cellStyle name="s_PFMA Cap_mona0915a_Pipeline" xfId="1984"/>
    <cellStyle name="s_PFMA Cap_mona0915a_Pullbacks" xfId="1985"/>
    <cellStyle name="s_PFMA Cap_mona0915b" xfId="1986"/>
    <cellStyle name="s_PFMA Cap_mona0915b 2" xfId="1987"/>
    <cellStyle name="s_PFMA Cap_mona0915b_Aing report" xfId="1988"/>
    <cellStyle name="s_PFMA Cap_mona0915b_AR" xfId="1989"/>
    <cellStyle name="s_PFMA Cap_mona0915b_Base HC" xfId="1990"/>
    <cellStyle name="s_PFMA Cap_mona0915b_Base P&amp;L" xfId="1991"/>
    <cellStyle name="s_PFMA Cap_mona0915b_Capex" xfId="1992"/>
    <cellStyle name="s_PFMA Cap_mona0915b_China as on Dec 31 2008" xfId="1993"/>
    <cellStyle name="s_PFMA Cap_mona0915b_Customer Details" xfId="1994"/>
    <cellStyle name="s_PFMA Cap_mona0915b_Eco Metrics" xfId="1995"/>
    <cellStyle name="s_PFMA Cap_mona0915b_GC001-China-Aug06" xfId="1996"/>
    <cellStyle name="s_PFMA Cap_mona0915b_GC001-China-July06" xfId="1997"/>
    <cellStyle name="s_PFMA Cap_mona0915b_GC001-China-Oct06" xfId="1998"/>
    <cellStyle name="s_PFMA Cap_mona0915b_Pipeline" xfId="1999"/>
    <cellStyle name="s_PFMA Cap_mona0915b_Pullbacks" xfId="2000"/>
    <cellStyle name="s_PFMA Cap_Pipeline" xfId="2001"/>
    <cellStyle name="s_PFMA Cap_Pullbacks" xfId="2002"/>
    <cellStyle name="s_PFMA Credit" xfId="2003"/>
    <cellStyle name="s_PFMA Credit (2)" xfId="2004"/>
    <cellStyle name="s_PFMA Credit (2) 2" xfId="2005"/>
    <cellStyle name="s_PFMA Credit (2)_1" xfId="2006"/>
    <cellStyle name="s_PFMA Credit (2)_1 2" xfId="2007"/>
    <cellStyle name="s_PFMA Credit (2)_1_Aing report" xfId="2008"/>
    <cellStyle name="s_PFMA Credit (2)_1_AR" xfId="2009"/>
    <cellStyle name="s_PFMA Credit (2)_1_Base HC" xfId="2010"/>
    <cellStyle name="s_PFMA Credit (2)_1_Base P&amp;L" xfId="2011"/>
    <cellStyle name="s_PFMA Credit (2)_1_Capex" xfId="2012"/>
    <cellStyle name="s_PFMA Credit (2)_1_China as on Dec 31 2008" xfId="2013"/>
    <cellStyle name="s_PFMA Credit (2)_1_Customer Details" xfId="2014"/>
    <cellStyle name="s_PFMA Credit (2)_1_Eco Metrics" xfId="2015"/>
    <cellStyle name="s_PFMA Credit (2)_1_GC001-China-Aug06" xfId="2016"/>
    <cellStyle name="s_PFMA Credit (2)_1_GC001-China-July06" xfId="2017"/>
    <cellStyle name="s_PFMA Credit (2)_1_GC001-China-Oct06" xfId="2018"/>
    <cellStyle name="s_PFMA Credit (2)_1_Pipeline" xfId="2019"/>
    <cellStyle name="s_PFMA Credit (2)_1_Pullbacks" xfId="2020"/>
    <cellStyle name="s_PFMA Credit (2)_Aing report" xfId="2021"/>
    <cellStyle name="s_PFMA Credit (2)_AR" xfId="2022"/>
    <cellStyle name="s_PFMA Credit (2)_Base HC" xfId="2023"/>
    <cellStyle name="s_PFMA Credit (2)_Base P&amp;L" xfId="2024"/>
    <cellStyle name="s_PFMA Credit (2)_Capex" xfId="2025"/>
    <cellStyle name="s_PFMA Credit (2)_China as on Dec 31 2008" xfId="2026"/>
    <cellStyle name="s_PFMA Credit (2)_Customer Details" xfId="2027"/>
    <cellStyle name="s_PFMA Credit (2)_Eco Metrics" xfId="2028"/>
    <cellStyle name="s_PFMA Credit (2)_GC001-China-Aug06" xfId="2029"/>
    <cellStyle name="s_PFMA Credit (2)_GC001-China-July06" xfId="2030"/>
    <cellStyle name="s_PFMA Credit (2)_GC001-China-Oct06" xfId="2031"/>
    <cellStyle name="s_PFMA Credit (2)_PFMA Cap" xfId="2032"/>
    <cellStyle name="s_PFMA Credit (2)_PFMA Cap 2" xfId="2033"/>
    <cellStyle name="s_PFMA Credit (2)_PFMA Cap_Aing report" xfId="2034"/>
    <cellStyle name="s_PFMA Credit (2)_PFMA Cap_AR" xfId="2035"/>
    <cellStyle name="s_PFMA Credit (2)_PFMA Cap_Base HC" xfId="2036"/>
    <cellStyle name="s_PFMA Credit (2)_PFMA Cap_Base P&amp;L" xfId="2037"/>
    <cellStyle name="s_PFMA Credit (2)_PFMA Cap_Capex" xfId="2038"/>
    <cellStyle name="s_PFMA Credit (2)_PFMA Cap_China as on Dec 31 2008" xfId="2039"/>
    <cellStyle name="s_PFMA Credit (2)_PFMA Cap_Customer Details" xfId="2040"/>
    <cellStyle name="s_PFMA Credit (2)_PFMA Cap_Eco Metrics" xfId="2041"/>
    <cellStyle name="s_PFMA Credit (2)_PFMA Cap_GC001-China-Aug06" xfId="2042"/>
    <cellStyle name="s_PFMA Credit (2)_PFMA Cap_GC001-China-July06" xfId="2043"/>
    <cellStyle name="s_PFMA Credit (2)_PFMA Cap_GC001-China-Oct06" xfId="2044"/>
    <cellStyle name="s_PFMA Credit (2)_PFMA Cap_Pipeline" xfId="2045"/>
    <cellStyle name="s_PFMA Credit (2)_PFMA Cap_Pullbacks" xfId="2046"/>
    <cellStyle name="s_PFMA Credit (2)_Pipeline" xfId="2047"/>
    <cellStyle name="s_PFMA Credit (2)_Pullbacks" xfId="2048"/>
    <cellStyle name="s_PFMA Credit 2" xfId="2049"/>
    <cellStyle name="s_PFMA Credit 3" xfId="2050"/>
    <cellStyle name="s_PFMA Credit 4" xfId="2051"/>
    <cellStyle name="s_PFMA Credit 5" xfId="2052"/>
    <cellStyle name="s_PFMA Credit_1" xfId="2053"/>
    <cellStyle name="s_PFMA Credit_1 2" xfId="2054"/>
    <cellStyle name="s_PFMA Credit_1_Aing report" xfId="2055"/>
    <cellStyle name="s_PFMA Credit_1_AR" xfId="2056"/>
    <cellStyle name="s_PFMA Credit_1_Base HC" xfId="2057"/>
    <cellStyle name="s_PFMA Credit_1_Base P&amp;L" xfId="2058"/>
    <cellStyle name="s_PFMA Credit_1_Capex" xfId="2059"/>
    <cellStyle name="s_PFMA Credit_1_China as on Dec 31 2008" xfId="2060"/>
    <cellStyle name="s_PFMA Credit_1_Customer Details" xfId="2061"/>
    <cellStyle name="s_PFMA Credit_1_Eco Metrics" xfId="2062"/>
    <cellStyle name="s_PFMA Credit_1_GC001-China-Aug06" xfId="2063"/>
    <cellStyle name="s_PFMA Credit_1_GC001-China-July06" xfId="2064"/>
    <cellStyle name="s_PFMA Credit_1_GC001-China-Oct06" xfId="2065"/>
    <cellStyle name="s_PFMA Credit_1_Pipeline" xfId="2066"/>
    <cellStyle name="s_PFMA Credit_1_Pullbacks" xfId="2067"/>
    <cellStyle name="s_PFMA Credit_2" xfId="2068"/>
    <cellStyle name="s_PFMA Credit_2 2" xfId="2069"/>
    <cellStyle name="s_PFMA Credit_2_Aing report" xfId="2070"/>
    <cellStyle name="s_PFMA Credit_2_AR" xfId="2071"/>
    <cellStyle name="s_PFMA Credit_2_Base HC" xfId="2072"/>
    <cellStyle name="s_PFMA Credit_2_Base P&amp;L" xfId="2073"/>
    <cellStyle name="s_PFMA Credit_2_Capex" xfId="2074"/>
    <cellStyle name="s_PFMA Credit_2_China as on Dec 31 2008" xfId="2075"/>
    <cellStyle name="s_PFMA Credit_2_Customer Details" xfId="2076"/>
    <cellStyle name="s_PFMA Credit_2_Eco Metrics" xfId="2077"/>
    <cellStyle name="s_PFMA Credit_2_GC001-China-Aug06" xfId="2078"/>
    <cellStyle name="s_PFMA Credit_2_GC001-China-July06" xfId="2079"/>
    <cellStyle name="s_PFMA Credit_2_GC001-China-Oct06" xfId="2080"/>
    <cellStyle name="s_PFMA Credit_2_Pipeline" xfId="2081"/>
    <cellStyle name="s_PFMA Credit_2_Pullbacks" xfId="2082"/>
    <cellStyle name="s_PFMA Credit_Aing report" xfId="2083"/>
    <cellStyle name="s_PFMA Credit_AR" xfId="2084"/>
    <cellStyle name="s_PFMA Credit_Base HC" xfId="2085"/>
    <cellStyle name="s_PFMA Credit_Base P&amp;L" xfId="2086"/>
    <cellStyle name="s_PFMA Credit_Capex" xfId="2087"/>
    <cellStyle name="s_PFMA Credit_China as on Dec 31 2008" xfId="2088"/>
    <cellStyle name="s_PFMA Credit_Customer Details" xfId="2089"/>
    <cellStyle name="s_PFMA Credit_Eco Metrics" xfId="2090"/>
    <cellStyle name="s_PFMA Credit_GC001-China-Aug06" xfId="2091"/>
    <cellStyle name="s_PFMA Credit_GC001-China-July06" xfId="2092"/>
    <cellStyle name="s_PFMA Credit_GC001-China-Oct06" xfId="2093"/>
    <cellStyle name="s_PFMA Credit_Pipeline" xfId="2094"/>
    <cellStyle name="s_PFMA Credit_Pullbacks" xfId="2095"/>
    <cellStyle name="s_PFMA Fin Sum" xfId="2096"/>
    <cellStyle name="s_PFMA Fin Sum 2" xfId="2097"/>
    <cellStyle name="s_PFMA Fin Sum_1" xfId="2098"/>
    <cellStyle name="s_PFMA Fin Sum_1 2" xfId="2099"/>
    <cellStyle name="s_PFMA Fin Sum_1_Aing report" xfId="2100"/>
    <cellStyle name="s_PFMA Fin Sum_1_AR" xfId="2101"/>
    <cellStyle name="s_PFMA Fin Sum_1_Base HC" xfId="2102"/>
    <cellStyle name="s_PFMA Fin Sum_1_Base P&amp;L" xfId="2103"/>
    <cellStyle name="s_PFMA Fin Sum_1_Capex" xfId="2104"/>
    <cellStyle name="s_PFMA Fin Sum_1_China as on Dec 31 2008" xfId="2105"/>
    <cellStyle name="s_PFMA Fin Sum_1_Customer Details" xfId="2106"/>
    <cellStyle name="s_PFMA Fin Sum_1_Eco Metrics" xfId="2107"/>
    <cellStyle name="s_PFMA Fin Sum_1_GC001-China-Aug06" xfId="2108"/>
    <cellStyle name="s_PFMA Fin Sum_1_GC001-China-July06" xfId="2109"/>
    <cellStyle name="s_PFMA Fin Sum_1_GC001-China-Oct06" xfId="2110"/>
    <cellStyle name="s_PFMA Fin Sum_1_Pipeline" xfId="2111"/>
    <cellStyle name="s_PFMA Fin Sum_1_Pullbacks" xfId="2112"/>
    <cellStyle name="s_PFMA Fin Sum_2" xfId="2113"/>
    <cellStyle name="s_PFMA Fin Sum_2 2" xfId="2114"/>
    <cellStyle name="s_PFMA Fin Sum_2_Aing report" xfId="2115"/>
    <cellStyle name="s_PFMA Fin Sum_2_AR" xfId="2116"/>
    <cellStyle name="s_PFMA Fin Sum_2_Base HC" xfId="2117"/>
    <cellStyle name="s_PFMA Fin Sum_2_Base P&amp;L" xfId="2118"/>
    <cellStyle name="s_PFMA Fin Sum_2_Capex" xfId="2119"/>
    <cellStyle name="s_PFMA Fin Sum_2_China as on Dec 31 2008" xfId="2120"/>
    <cellStyle name="s_PFMA Fin Sum_2_Customer Details" xfId="2121"/>
    <cellStyle name="s_PFMA Fin Sum_2_Eco Metrics" xfId="2122"/>
    <cellStyle name="s_PFMA Fin Sum_2_GC001-China-Aug06" xfId="2123"/>
    <cellStyle name="s_PFMA Fin Sum_2_GC001-China-July06" xfId="2124"/>
    <cellStyle name="s_PFMA Fin Sum_2_GC001-China-Oct06" xfId="2125"/>
    <cellStyle name="s_PFMA Fin Sum_2_Pipeline" xfId="2126"/>
    <cellStyle name="s_PFMA Fin Sum_2_Pullbacks" xfId="2127"/>
    <cellStyle name="s_PFMA Fin Sum_Aing report" xfId="2128"/>
    <cellStyle name="s_PFMA Fin Sum_AR" xfId="2129"/>
    <cellStyle name="s_PFMA Fin Sum_Base HC" xfId="2130"/>
    <cellStyle name="s_PFMA Fin Sum_Base P&amp;L" xfId="2131"/>
    <cellStyle name="s_PFMA Fin Sum_Capex" xfId="2132"/>
    <cellStyle name="s_PFMA Fin Sum_China as on Dec 31 2008" xfId="2133"/>
    <cellStyle name="s_PFMA Fin Sum_Customer Details" xfId="2134"/>
    <cellStyle name="s_PFMA Fin Sum_Eco Metrics" xfId="2135"/>
    <cellStyle name="s_PFMA Fin Sum_GC001-China-Aug06" xfId="2136"/>
    <cellStyle name="s_PFMA Fin Sum_GC001-China-July06" xfId="2137"/>
    <cellStyle name="s_PFMA Fin Sum_GC001-China-Oct06" xfId="2138"/>
    <cellStyle name="s_PFMA Fin Sum_Pipeline" xfId="2139"/>
    <cellStyle name="s_PFMA Fin Sum_Pullbacks" xfId="2140"/>
    <cellStyle name="s_PFMA Statements" xfId="2141"/>
    <cellStyle name="s_PFMA Statements 2" xfId="2142"/>
    <cellStyle name="s_PFMA Statements_1" xfId="2143"/>
    <cellStyle name="s_PFMA Statements_1 2" xfId="2144"/>
    <cellStyle name="s_PFMA Statements_1_Aing report" xfId="2145"/>
    <cellStyle name="s_PFMA Statements_1_AR" xfId="2146"/>
    <cellStyle name="s_PFMA Statements_1_Base HC" xfId="2147"/>
    <cellStyle name="s_PFMA Statements_1_Base P&amp;L" xfId="2148"/>
    <cellStyle name="s_PFMA Statements_1_Capex" xfId="2149"/>
    <cellStyle name="s_PFMA Statements_1_China as on Dec 31 2008" xfId="2150"/>
    <cellStyle name="s_PFMA Statements_1_Customer Details" xfId="2151"/>
    <cellStyle name="s_PFMA Statements_1_Eco Metrics" xfId="2152"/>
    <cellStyle name="s_PFMA Statements_1_GC001-China-Aug06" xfId="2153"/>
    <cellStyle name="s_PFMA Statements_1_GC001-China-July06" xfId="2154"/>
    <cellStyle name="s_PFMA Statements_1_GC001-China-Oct06" xfId="2155"/>
    <cellStyle name="s_PFMA Statements_1_Pipeline" xfId="2156"/>
    <cellStyle name="s_PFMA Statements_1_Pullbacks" xfId="2157"/>
    <cellStyle name="s_PFMA Statements_2" xfId="2158"/>
    <cellStyle name="s_PFMA Statements_2 2" xfId="2159"/>
    <cellStyle name="s_PFMA Statements_2_Aing report" xfId="2160"/>
    <cellStyle name="s_PFMA Statements_2_AR" xfId="2161"/>
    <cellStyle name="s_PFMA Statements_2_Base HC" xfId="2162"/>
    <cellStyle name="s_PFMA Statements_2_Base P&amp;L" xfId="2163"/>
    <cellStyle name="s_PFMA Statements_2_Capex" xfId="2164"/>
    <cellStyle name="s_PFMA Statements_2_China as on Dec 31 2008" xfId="2165"/>
    <cellStyle name="s_PFMA Statements_2_Customer Details" xfId="2166"/>
    <cellStyle name="s_PFMA Statements_2_Eco Metrics" xfId="2167"/>
    <cellStyle name="s_PFMA Statements_2_GC001-China-Aug06" xfId="2168"/>
    <cellStyle name="s_PFMA Statements_2_GC001-China-July06" xfId="2169"/>
    <cellStyle name="s_PFMA Statements_2_GC001-China-Oct06" xfId="2170"/>
    <cellStyle name="s_PFMA Statements_2_Pipeline" xfId="2171"/>
    <cellStyle name="s_PFMA Statements_2_Pullbacks" xfId="2172"/>
    <cellStyle name="s_PFMA Statements_Aing report" xfId="2173"/>
    <cellStyle name="s_PFMA Statements_AR" xfId="2174"/>
    <cellStyle name="s_PFMA Statements_Base HC" xfId="2175"/>
    <cellStyle name="s_PFMA Statements_Base P&amp;L" xfId="2176"/>
    <cellStyle name="s_PFMA Statements_Capex" xfId="2177"/>
    <cellStyle name="s_PFMA Statements_China as on Dec 31 2008" xfId="2178"/>
    <cellStyle name="s_PFMA Statements_Customer Details" xfId="2179"/>
    <cellStyle name="s_PFMA Statements_Eco Metrics" xfId="2180"/>
    <cellStyle name="s_PFMA Statements_GC001-China-Aug06" xfId="2181"/>
    <cellStyle name="s_PFMA Statements_GC001-China-July06" xfId="2182"/>
    <cellStyle name="s_PFMA Statements_GC001-China-Oct06" xfId="2183"/>
    <cellStyle name="s_PFMA Statements_Pipeline" xfId="2184"/>
    <cellStyle name="s_PFMA Statements_Pullbacks" xfId="2185"/>
    <cellStyle name="s_Pipeline" xfId="2186"/>
    <cellStyle name="s_Proj Graph" xfId="2187"/>
    <cellStyle name="s_Proj Graph 2" xfId="2188"/>
    <cellStyle name="s_Proj Graph_1" xfId="2189"/>
    <cellStyle name="s_Proj Graph_1 2" xfId="2190"/>
    <cellStyle name="s_Proj Graph_1_Aing report" xfId="2191"/>
    <cellStyle name="s_Proj Graph_1_AR" xfId="2192"/>
    <cellStyle name="s_Proj Graph_1_Base HC" xfId="2193"/>
    <cellStyle name="s_Proj Graph_1_Base P&amp;L" xfId="2194"/>
    <cellStyle name="s_Proj Graph_1_Capex" xfId="2195"/>
    <cellStyle name="s_Proj Graph_1_China as on Dec 31 2008" xfId="2196"/>
    <cellStyle name="s_Proj Graph_1_Customer Details" xfId="2197"/>
    <cellStyle name="s_Proj Graph_1_Eco Metrics" xfId="2198"/>
    <cellStyle name="s_Proj Graph_1_GC001-China-Aug06" xfId="2199"/>
    <cellStyle name="s_Proj Graph_1_GC001-China-July06" xfId="2200"/>
    <cellStyle name="s_Proj Graph_1_GC001-China-Oct06" xfId="2201"/>
    <cellStyle name="s_Proj Graph_1_Pipeline" xfId="2202"/>
    <cellStyle name="s_Proj Graph_1_Pullbacks" xfId="2203"/>
    <cellStyle name="s_Proj Graph_2" xfId="2204"/>
    <cellStyle name="s_Proj Graph_2 2" xfId="2205"/>
    <cellStyle name="s_Proj Graph_2_Aing report" xfId="2206"/>
    <cellStyle name="s_Proj Graph_2_AR" xfId="2207"/>
    <cellStyle name="s_Proj Graph_2_Base HC" xfId="2208"/>
    <cellStyle name="s_Proj Graph_2_Base P&amp;L" xfId="2209"/>
    <cellStyle name="s_Proj Graph_2_Capex" xfId="2210"/>
    <cellStyle name="s_Proj Graph_2_China as on Dec 31 2008" xfId="2211"/>
    <cellStyle name="s_Proj Graph_2_Customer Details" xfId="2212"/>
    <cellStyle name="s_Proj Graph_2_Eco Metrics" xfId="2213"/>
    <cellStyle name="s_Proj Graph_2_GC001-China-Aug06" xfId="2214"/>
    <cellStyle name="s_Proj Graph_2_GC001-China-July06" xfId="2215"/>
    <cellStyle name="s_Proj Graph_2_GC001-China-Oct06" xfId="2216"/>
    <cellStyle name="s_Proj Graph_2_Pipeline" xfId="2217"/>
    <cellStyle name="s_Proj Graph_2_Pullbacks" xfId="2218"/>
    <cellStyle name="s_Proj Graph_Aing report" xfId="2219"/>
    <cellStyle name="s_Proj Graph_AR" xfId="2220"/>
    <cellStyle name="s_Proj Graph_Base HC" xfId="2221"/>
    <cellStyle name="s_Proj Graph_Base P&amp;L" xfId="2222"/>
    <cellStyle name="s_Proj Graph_Capex" xfId="2223"/>
    <cellStyle name="s_Proj Graph_China as on Dec 31 2008" xfId="2224"/>
    <cellStyle name="s_Proj Graph_Customer Details" xfId="2225"/>
    <cellStyle name="s_Proj Graph_Eco Metrics" xfId="2226"/>
    <cellStyle name="s_Proj Graph_GC001-China-Aug06" xfId="2227"/>
    <cellStyle name="s_Proj Graph_GC001-China-July06" xfId="2228"/>
    <cellStyle name="s_Proj Graph_GC001-China-Oct06" xfId="2229"/>
    <cellStyle name="s_Proj Graph_Pipeline" xfId="2230"/>
    <cellStyle name="s_Proj Graph_Pullbacks" xfId="2231"/>
    <cellStyle name="s_Pullbacks" xfId="2232"/>
    <cellStyle name="s_REVISE24" xfId="2233"/>
    <cellStyle name="s_REVISE24 2" xfId="2234"/>
    <cellStyle name="s_REVISE24_Aing report" xfId="2235"/>
    <cellStyle name="s_REVISE24_AR" xfId="2236"/>
    <cellStyle name="s_REVISE24_Base HC" xfId="2237"/>
    <cellStyle name="s_REVISE24_Base P&amp;L" xfId="2238"/>
    <cellStyle name="s_REVISE24_Capex" xfId="2239"/>
    <cellStyle name="s_REVISE24_China as on Dec 31 2008" xfId="2240"/>
    <cellStyle name="s_REVISE24_Customer Details" xfId="2241"/>
    <cellStyle name="s_REVISE24_Eco Metrics" xfId="2242"/>
    <cellStyle name="s_REVISE24_GC001-China-Aug06" xfId="2243"/>
    <cellStyle name="s_REVISE24_GC001-China-July06" xfId="2244"/>
    <cellStyle name="s_REVISE24_GC001-China-Oct06" xfId="2245"/>
    <cellStyle name="s_REVISE24_Pipeline" xfId="2246"/>
    <cellStyle name="s_REVISE24_Pullbacks" xfId="2247"/>
    <cellStyle name="s_Schedules" xfId="2248"/>
    <cellStyle name="s_Schedules 2" xfId="2249"/>
    <cellStyle name="s_Schedules_1" xfId="2250"/>
    <cellStyle name="s_Schedules_1 2" xfId="2251"/>
    <cellStyle name="s_Schedules_1_Aing report" xfId="2252"/>
    <cellStyle name="s_Schedules_1_AM0909" xfId="2253"/>
    <cellStyle name="s_Schedules_1_AM0909 2" xfId="2254"/>
    <cellStyle name="s_Schedules_1_AM0909_Aing report" xfId="2255"/>
    <cellStyle name="s_Schedules_1_AM0909_AR" xfId="2256"/>
    <cellStyle name="s_Schedules_1_AM0909_Base HC" xfId="2257"/>
    <cellStyle name="s_Schedules_1_AM0909_Base P&amp;L" xfId="2258"/>
    <cellStyle name="s_Schedules_1_AM0909_Capex" xfId="2259"/>
    <cellStyle name="s_Schedules_1_AM0909_China as on Dec 31 2008" xfId="2260"/>
    <cellStyle name="s_Schedules_1_AM0909_Customer Details" xfId="2261"/>
    <cellStyle name="s_Schedules_1_AM0909_Eco Metrics" xfId="2262"/>
    <cellStyle name="s_Schedules_1_AM0909_GC001-China-Aug06" xfId="2263"/>
    <cellStyle name="s_Schedules_1_AM0909_GC001-China-July06" xfId="2264"/>
    <cellStyle name="s_Schedules_1_AM0909_GC001-China-Oct06" xfId="2265"/>
    <cellStyle name="s_Schedules_1_AM0909_Pipeline" xfId="2266"/>
    <cellStyle name="s_Schedules_1_AM0909_Pullbacks" xfId="2267"/>
    <cellStyle name="s_Schedules_1_AR" xfId="2268"/>
    <cellStyle name="s_Schedules_1_Base HC" xfId="2269"/>
    <cellStyle name="s_Schedules_1_Base P&amp;L" xfId="2270"/>
    <cellStyle name="s_Schedules_1_Capex" xfId="2271"/>
    <cellStyle name="s_Schedules_1_China as on Dec 31 2008" xfId="2272"/>
    <cellStyle name="s_Schedules_1_Customer Details" xfId="2273"/>
    <cellStyle name="s_Schedules_1_Eco Metrics" xfId="2274"/>
    <cellStyle name="s_Schedules_1_GC001-China-Aug06" xfId="2275"/>
    <cellStyle name="s_Schedules_1_GC001-China-July06" xfId="2276"/>
    <cellStyle name="s_Schedules_1_GC001-China-Oct06" xfId="2277"/>
    <cellStyle name="s_Schedules_1_Pipeline" xfId="2278"/>
    <cellStyle name="s_Schedules_1_Pullbacks" xfId="2279"/>
    <cellStyle name="s_Schedules_2" xfId="2280"/>
    <cellStyle name="s_Schedules_2 2" xfId="2281"/>
    <cellStyle name="s_Schedules_2_Aing report" xfId="2282"/>
    <cellStyle name="s_Schedules_2_AR" xfId="2283"/>
    <cellStyle name="s_Schedules_2_Base HC" xfId="2284"/>
    <cellStyle name="s_Schedules_2_Base P&amp;L" xfId="2285"/>
    <cellStyle name="s_Schedules_2_Capex" xfId="2286"/>
    <cellStyle name="s_Schedules_2_China as on Dec 31 2008" xfId="2287"/>
    <cellStyle name="s_Schedules_2_Customer Details" xfId="2288"/>
    <cellStyle name="s_Schedules_2_Eco Metrics" xfId="2289"/>
    <cellStyle name="s_Schedules_2_GC001-China-Aug06" xfId="2290"/>
    <cellStyle name="s_Schedules_2_GC001-China-July06" xfId="2291"/>
    <cellStyle name="s_Schedules_2_GC001-China-Oct06" xfId="2292"/>
    <cellStyle name="s_Schedules_2_Pipeline" xfId="2293"/>
    <cellStyle name="s_Schedules_2_Pullbacks" xfId="2294"/>
    <cellStyle name="s_Schedules_Aing report" xfId="2295"/>
    <cellStyle name="s_Schedules_AM0909" xfId="2296"/>
    <cellStyle name="s_Schedules_AM0909 2" xfId="2297"/>
    <cellStyle name="s_Schedules_AM0909_Aing report" xfId="2298"/>
    <cellStyle name="s_Schedules_AM0909_AR" xfId="2299"/>
    <cellStyle name="s_Schedules_AM0909_Base HC" xfId="2300"/>
    <cellStyle name="s_Schedules_AM0909_Base P&amp;L" xfId="2301"/>
    <cellStyle name="s_Schedules_AM0909_Capex" xfId="2302"/>
    <cellStyle name="s_Schedules_AM0909_China as on Dec 31 2008" xfId="2303"/>
    <cellStyle name="s_Schedules_AM0909_Customer Details" xfId="2304"/>
    <cellStyle name="s_Schedules_AM0909_Eco Metrics" xfId="2305"/>
    <cellStyle name="s_Schedules_AM0909_GC001-China-Aug06" xfId="2306"/>
    <cellStyle name="s_Schedules_AM0909_GC001-China-July06" xfId="2307"/>
    <cellStyle name="s_Schedules_AM0909_GC001-China-Oct06" xfId="2308"/>
    <cellStyle name="s_Schedules_AM0909_Pipeline" xfId="2309"/>
    <cellStyle name="s_Schedules_AM0909_Pullbacks" xfId="2310"/>
    <cellStyle name="s_Schedules_AR" xfId="2311"/>
    <cellStyle name="s_Schedules_Base HC" xfId="2312"/>
    <cellStyle name="s_Schedules_Base P&amp;L" xfId="2313"/>
    <cellStyle name="s_Schedules_Capex" xfId="2314"/>
    <cellStyle name="s_Schedules_China as on Dec 31 2008" xfId="2315"/>
    <cellStyle name="s_Schedules_Customer Details" xfId="2316"/>
    <cellStyle name="s_Schedules_Eco Metrics" xfId="2317"/>
    <cellStyle name="s_Schedules_GC001-China-Aug06" xfId="2318"/>
    <cellStyle name="s_Schedules_GC001-China-July06" xfId="2319"/>
    <cellStyle name="s_Schedules_GC001-China-Oct06" xfId="2320"/>
    <cellStyle name="s_Schedules_Pipeline" xfId="2321"/>
    <cellStyle name="s_Schedules_Pullbacks" xfId="2322"/>
    <cellStyle name="s_Standalone" xfId="2323"/>
    <cellStyle name="s_Standalone 2" xfId="2324"/>
    <cellStyle name="s_Standalone_1" xfId="2325"/>
    <cellStyle name="s_Standalone_1 2" xfId="2326"/>
    <cellStyle name="s_Standalone_1_Aing report" xfId="2327"/>
    <cellStyle name="s_Standalone_1_AR" xfId="2328"/>
    <cellStyle name="s_Standalone_1_Base HC" xfId="2329"/>
    <cellStyle name="s_Standalone_1_Base P&amp;L" xfId="2330"/>
    <cellStyle name="s_Standalone_1_Capex" xfId="2331"/>
    <cellStyle name="s_Standalone_1_China as on Dec 31 2008" xfId="2332"/>
    <cellStyle name="s_Standalone_1_Customer Details" xfId="2333"/>
    <cellStyle name="s_Standalone_1_Eco Metrics" xfId="2334"/>
    <cellStyle name="s_Standalone_1_GC001-China-Aug06" xfId="2335"/>
    <cellStyle name="s_Standalone_1_GC001-China-July06" xfId="2336"/>
    <cellStyle name="s_Standalone_1_GC001-China-Oct06" xfId="2337"/>
    <cellStyle name="s_Standalone_1_Pipeline" xfId="2338"/>
    <cellStyle name="s_Standalone_1_Pullbacks" xfId="2339"/>
    <cellStyle name="s_Standalone_2" xfId="2340"/>
    <cellStyle name="s_Standalone_2 2" xfId="2341"/>
    <cellStyle name="s_Standalone_2_Aing report" xfId="2342"/>
    <cellStyle name="s_Standalone_2_AR" xfId="2343"/>
    <cellStyle name="s_Standalone_2_Base HC" xfId="2344"/>
    <cellStyle name="s_Standalone_2_Base P&amp;L" xfId="2345"/>
    <cellStyle name="s_Standalone_2_Capex" xfId="2346"/>
    <cellStyle name="s_Standalone_2_China as on Dec 31 2008" xfId="2347"/>
    <cellStyle name="s_Standalone_2_Customer Details" xfId="2348"/>
    <cellStyle name="s_Standalone_2_Eco Metrics" xfId="2349"/>
    <cellStyle name="s_Standalone_2_GC001-China-Aug06" xfId="2350"/>
    <cellStyle name="s_Standalone_2_GC001-China-July06" xfId="2351"/>
    <cellStyle name="s_Standalone_2_GC001-China-Oct06" xfId="2352"/>
    <cellStyle name="s_Standalone_2_Pipeline" xfId="2353"/>
    <cellStyle name="s_Standalone_2_Pullbacks" xfId="2354"/>
    <cellStyle name="s_Standalone_Aing report" xfId="2355"/>
    <cellStyle name="s_Standalone_AR" xfId="2356"/>
    <cellStyle name="s_Standalone_Base HC" xfId="2357"/>
    <cellStyle name="s_Standalone_Base P&amp;L" xfId="2358"/>
    <cellStyle name="s_Standalone_Capex" xfId="2359"/>
    <cellStyle name="s_Standalone_China as on Dec 31 2008" xfId="2360"/>
    <cellStyle name="s_Standalone_Customer Details" xfId="2361"/>
    <cellStyle name="s_Standalone_Eco Metrics" xfId="2362"/>
    <cellStyle name="s_Standalone_GC001-China-Aug06" xfId="2363"/>
    <cellStyle name="s_Standalone_GC001-China-July06" xfId="2364"/>
    <cellStyle name="s_Standalone_GC001-China-Oct06" xfId="2365"/>
    <cellStyle name="s_Standalone_Pipeline" xfId="2366"/>
    <cellStyle name="s_Standalone_Pullbacks" xfId="2367"/>
    <cellStyle name="s_Trading Val Calc" xfId="2368"/>
    <cellStyle name="s_Trading Val Calc 2" xfId="2369"/>
    <cellStyle name="s_Trading Val Calc_1" xfId="2370"/>
    <cellStyle name="s_Trading Val Calc_1 2" xfId="2371"/>
    <cellStyle name="s_Trading Val Calc_1_Aing report" xfId="2372"/>
    <cellStyle name="s_Trading Val Calc_1_AR" xfId="2373"/>
    <cellStyle name="s_Trading Val Calc_1_Base HC" xfId="2374"/>
    <cellStyle name="s_Trading Val Calc_1_Base P&amp;L" xfId="2375"/>
    <cellStyle name="s_Trading Val Calc_1_Capex" xfId="2376"/>
    <cellStyle name="s_Trading Val Calc_1_China as on Dec 31 2008" xfId="2377"/>
    <cellStyle name="s_Trading Val Calc_1_Customer Details" xfId="2378"/>
    <cellStyle name="s_Trading Val Calc_1_Eco Metrics" xfId="2379"/>
    <cellStyle name="s_Trading Val Calc_1_GC001-China-Aug06" xfId="2380"/>
    <cellStyle name="s_Trading Val Calc_1_GC001-China-July06" xfId="2381"/>
    <cellStyle name="s_Trading Val Calc_1_GC001-China-Oct06" xfId="2382"/>
    <cellStyle name="s_Trading Val Calc_1_Pipeline" xfId="2383"/>
    <cellStyle name="s_Trading Val Calc_1_Pullbacks" xfId="2384"/>
    <cellStyle name="s_Trading Val Calc_2" xfId="2385"/>
    <cellStyle name="s_Trading Val Calc_2 2" xfId="2386"/>
    <cellStyle name="s_Trading Val Calc_2_Aing report" xfId="2387"/>
    <cellStyle name="s_Trading Val Calc_2_AR" xfId="2388"/>
    <cellStyle name="s_Trading Val Calc_2_Base HC" xfId="2389"/>
    <cellStyle name="s_Trading Val Calc_2_Base P&amp;L" xfId="2390"/>
    <cellStyle name="s_Trading Val Calc_2_Capex" xfId="2391"/>
    <cellStyle name="s_Trading Val Calc_2_China as on Dec 31 2008" xfId="2392"/>
    <cellStyle name="s_Trading Val Calc_2_Customer Details" xfId="2393"/>
    <cellStyle name="s_Trading Val Calc_2_Eco Metrics" xfId="2394"/>
    <cellStyle name="s_Trading Val Calc_2_GC001-China-Aug06" xfId="2395"/>
    <cellStyle name="s_Trading Val Calc_2_GC001-China-July06" xfId="2396"/>
    <cellStyle name="s_Trading Val Calc_2_GC001-China-Oct06" xfId="2397"/>
    <cellStyle name="s_Trading Val Calc_2_Pipeline" xfId="2398"/>
    <cellStyle name="s_Trading Val Calc_2_Pullbacks" xfId="2399"/>
    <cellStyle name="s_Trading Val Calc_Aing report" xfId="2400"/>
    <cellStyle name="s_Trading Val Calc_AM0909" xfId="2401"/>
    <cellStyle name="s_Trading Val Calc_AM0909 2" xfId="2402"/>
    <cellStyle name="s_Trading Val Calc_AM0909_Aing report" xfId="2403"/>
    <cellStyle name="s_Trading Val Calc_AM0909_AR" xfId="2404"/>
    <cellStyle name="s_Trading Val Calc_AM0909_Base HC" xfId="2405"/>
    <cellStyle name="s_Trading Val Calc_AM0909_Base P&amp;L" xfId="2406"/>
    <cellStyle name="s_Trading Val Calc_AM0909_Capex" xfId="2407"/>
    <cellStyle name="s_Trading Val Calc_AM0909_China as on Dec 31 2008" xfId="2408"/>
    <cellStyle name="s_Trading Val Calc_AM0909_Customer Details" xfId="2409"/>
    <cellStyle name="s_Trading Val Calc_AM0909_Eco Metrics" xfId="2410"/>
    <cellStyle name="s_Trading Val Calc_AM0909_GC001-China-Aug06" xfId="2411"/>
    <cellStyle name="s_Trading Val Calc_AM0909_GC001-China-July06" xfId="2412"/>
    <cellStyle name="s_Trading Val Calc_AM0909_GC001-China-Oct06" xfId="2413"/>
    <cellStyle name="s_Trading Val Calc_AM0909_Pipeline" xfId="2414"/>
    <cellStyle name="s_Trading Val Calc_AM0909_Pullbacks" xfId="2415"/>
    <cellStyle name="s_Trading Val Calc_AR" xfId="2416"/>
    <cellStyle name="s_Trading Val Calc_Base HC" xfId="2417"/>
    <cellStyle name="s_Trading Val Calc_Base P&amp;L" xfId="2418"/>
    <cellStyle name="s_Trading Val Calc_Capex" xfId="2419"/>
    <cellStyle name="s_Trading Val Calc_China as on Dec 31 2008" xfId="2420"/>
    <cellStyle name="s_Trading Val Calc_Customer Details" xfId="2421"/>
    <cellStyle name="s_Trading Val Calc_Eco Metrics" xfId="2422"/>
    <cellStyle name="s_Trading Val Calc_GC001-China-Aug06" xfId="2423"/>
    <cellStyle name="s_Trading Val Calc_GC001-China-July06" xfId="2424"/>
    <cellStyle name="s_Trading Val Calc_GC001-China-Oct06" xfId="2425"/>
    <cellStyle name="s_Trading Val Calc_Pipeline" xfId="2426"/>
    <cellStyle name="s_Trading Val Calc_Pullbacks" xfId="2427"/>
    <cellStyle name="s_Trading Value" xfId="2428"/>
    <cellStyle name="s_Trading Value 2" xfId="2429"/>
    <cellStyle name="s_Trading Value_1" xfId="2430"/>
    <cellStyle name="s_Trading Value_1 2" xfId="2431"/>
    <cellStyle name="s_Trading Value_1_Aing report" xfId="2432"/>
    <cellStyle name="s_Trading Value_1_AR" xfId="2433"/>
    <cellStyle name="s_Trading Value_1_Base HC" xfId="2434"/>
    <cellStyle name="s_Trading Value_1_Base P&amp;L" xfId="2435"/>
    <cellStyle name="s_Trading Value_1_Capex" xfId="2436"/>
    <cellStyle name="s_Trading Value_1_China as on Dec 31 2008" xfId="2437"/>
    <cellStyle name="s_Trading Value_1_Customer Details" xfId="2438"/>
    <cellStyle name="s_Trading Value_1_Eco Metrics" xfId="2439"/>
    <cellStyle name="s_Trading Value_1_GC001-China-Aug06" xfId="2440"/>
    <cellStyle name="s_Trading Value_1_GC001-China-July06" xfId="2441"/>
    <cellStyle name="s_Trading Value_1_GC001-China-Oct06" xfId="2442"/>
    <cellStyle name="s_Trading Value_1_Pipeline" xfId="2443"/>
    <cellStyle name="s_Trading Value_1_Pullbacks" xfId="2444"/>
    <cellStyle name="s_Trading Value_2" xfId="2445"/>
    <cellStyle name="s_Trading Value_2 2" xfId="2446"/>
    <cellStyle name="s_Trading Value_2_Aing report" xfId="2447"/>
    <cellStyle name="s_Trading Value_2_AR" xfId="2448"/>
    <cellStyle name="s_Trading Value_2_Base HC" xfId="2449"/>
    <cellStyle name="s_Trading Value_2_Base P&amp;L" xfId="2450"/>
    <cellStyle name="s_Trading Value_2_Capex" xfId="2451"/>
    <cellStyle name="s_Trading Value_2_China as on Dec 31 2008" xfId="2452"/>
    <cellStyle name="s_Trading Value_2_Customer Details" xfId="2453"/>
    <cellStyle name="s_Trading Value_2_Eco Metrics" xfId="2454"/>
    <cellStyle name="s_Trading Value_2_GC001-China-Aug06" xfId="2455"/>
    <cellStyle name="s_Trading Value_2_GC001-China-July06" xfId="2456"/>
    <cellStyle name="s_Trading Value_2_GC001-China-Oct06" xfId="2457"/>
    <cellStyle name="s_Trading Value_2_Pipeline" xfId="2458"/>
    <cellStyle name="s_Trading Value_2_Pullbacks" xfId="2459"/>
    <cellStyle name="s_Trading Value_Aing report" xfId="2460"/>
    <cellStyle name="s_Trading Value_AR" xfId="2461"/>
    <cellStyle name="s_Trading Value_Base HC" xfId="2462"/>
    <cellStyle name="s_Trading Value_Base P&amp;L" xfId="2463"/>
    <cellStyle name="s_Trading Value_Capex" xfId="2464"/>
    <cellStyle name="s_Trading Value_China as on Dec 31 2008" xfId="2465"/>
    <cellStyle name="s_Trading Value_Customer Details" xfId="2466"/>
    <cellStyle name="s_Trading Value_Eco Metrics" xfId="2467"/>
    <cellStyle name="s_Trading Value_GC001-China-Aug06" xfId="2468"/>
    <cellStyle name="s_Trading Value_GC001-China-July06" xfId="2469"/>
    <cellStyle name="s_Trading Value_GC001-China-Oct06" xfId="2470"/>
    <cellStyle name="s_Trading Value_Pipeline" xfId="2471"/>
    <cellStyle name="s_Trading Value_Pullbacks" xfId="2472"/>
    <cellStyle name="s_Trans Assump" xfId="2473"/>
    <cellStyle name="s_Trans Assump (2)" xfId="2474"/>
    <cellStyle name="s_Trans Assump (2) 2" xfId="2475"/>
    <cellStyle name="s_Trans Assump (2)_1" xfId="2476"/>
    <cellStyle name="s_Trans Assump (2)_1 2" xfId="2477"/>
    <cellStyle name="s_Trans Assump (2)_1_Aing report" xfId="2478"/>
    <cellStyle name="s_Trans Assump (2)_1_AR" xfId="2479"/>
    <cellStyle name="s_Trans Assump (2)_1_Base HC" xfId="2480"/>
    <cellStyle name="s_Trans Assump (2)_1_Base P&amp;L" xfId="2481"/>
    <cellStyle name="s_Trans Assump (2)_1_Capex" xfId="2482"/>
    <cellStyle name="s_Trans Assump (2)_1_China as on Dec 31 2008" xfId="2483"/>
    <cellStyle name="s_Trans Assump (2)_1_Customer Details" xfId="2484"/>
    <cellStyle name="s_Trans Assump (2)_1_Eco Metrics" xfId="2485"/>
    <cellStyle name="s_Trans Assump (2)_1_GC001-China-Aug06" xfId="2486"/>
    <cellStyle name="s_Trans Assump (2)_1_GC001-China-July06" xfId="2487"/>
    <cellStyle name="s_Trans Assump (2)_1_GC001-China-Oct06" xfId="2488"/>
    <cellStyle name="s_Trans Assump (2)_1_Pipeline" xfId="2489"/>
    <cellStyle name="s_Trans Assump (2)_1_Pullbacks" xfId="2490"/>
    <cellStyle name="s_Trans Assump (2)_Aing report" xfId="2491"/>
    <cellStyle name="s_Trans Assump (2)_AR" xfId="2492"/>
    <cellStyle name="s_Trans Assump (2)_Base HC" xfId="2493"/>
    <cellStyle name="s_Trans Assump (2)_Base P&amp;L" xfId="2494"/>
    <cellStyle name="s_Trans Assump (2)_Capex" xfId="2495"/>
    <cellStyle name="s_Trans Assump (2)_China as on Dec 31 2008" xfId="2496"/>
    <cellStyle name="s_Trans Assump (2)_Customer Details" xfId="2497"/>
    <cellStyle name="s_Trans Assump (2)_Eco Metrics" xfId="2498"/>
    <cellStyle name="s_Trans Assump (2)_GC001-China-Aug06" xfId="2499"/>
    <cellStyle name="s_Trans Assump (2)_GC001-China-July06" xfId="2500"/>
    <cellStyle name="s_Trans Assump (2)_GC001-China-Oct06" xfId="2501"/>
    <cellStyle name="s_Trans Assump (2)_Pipeline" xfId="2502"/>
    <cellStyle name="s_Trans Assump (2)_Pullbacks" xfId="2503"/>
    <cellStyle name="s_Trans Assump 2" xfId="2504"/>
    <cellStyle name="s_Trans Assump 3" xfId="2505"/>
    <cellStyle name="s_Trans Assump 4" xfId="2506"/>
    <cellStyle name="s_Trans Assump 5" xfId="2507"/>
    <cellStyle name="s_Trans Assump_1" xfId="2508"/>
    <cellStyle name="s_Trans Assump_1 2" xfId="2509"/>
    <cellStyle name="s_Trans Assump_1_Aing report" xfId="2510"/>
    <cellStyle name="s_Trans Assump_1_AM0909" xfId="2511"/>
    <cellStyle name="s_Trans Assump_1_AM0909 2" xfId="2512"/>
    <cellStyle name="s_Trans Assump_1_AM0909_Aing report" xfId="2513"/>
    <cellStyle name="s_Trans Assump_1_AM0909_AR" xfId="2514"/>
    <cellStyle name="s_Trans Assump_1_AM0909_Base HC" xfId="2515"/>
    <cellStyle name="s_Trans Assump_1_AM0909_Base P&amp;L" xfId="2516"/>
    <cellStyle name="s_Trans Assump_1_AM0909_Capex" xfId="2517"/>
    <cellStyle name="s_Trans Assump_1_AM0909_China as on Dec 31 2008" xfId="2518"/>
    <cellStyle name="s_Trans Assump_1_AM0909_Customer Details" xfId="2519"/>
    <cellStyle name="s_Trans Assump_1_AM0909_Eco Metrics" xfId="2520"/>
    <cellStyle name="s_Trans Assump_1_AM0909_GC001-China-Aug06" xfId="2521"/>
    <cellStyle name="s_Trans Assump_1_AM0909_GC001-China-July06" xfId="2522"/>
    <cellStyle name="s_Trans Assump_1_AM0909_GC001-China-Oct06" xfId="2523"/>
    <cellStyle name="s_Trans Assump_1_AM0909_Pipeline" xfId="2524"/>
    <cellStyle name="s_Trans Assump_1_AM0909_Pullbacks" xfId="2525"/>
    <cellStyle name="s_Trans Assump_1_AR" xfId="2526"/>
    <cellStyle name="s_Trans Assump_1_Base HC" xfId="2527"/>
    <cellStyle name="s_Trans Assump_1_Base P&amp;L" xfId="2528"/>
    <cellStyle name="s_Trans Assump_1_Capex" xfId="2529"/>
    <cellStyle name="s_Trans Assump_1_China as on Dec 31 2008" xfId="2530"/>
    <cellStyle name="s_Trans Assump_1_Customer Details" xfId="2531"/>
    <cellStyle name="s_Trans Assump_1_Eco Metrics" xfId="2532"/>
    <cellStyle name="s_Trans Assump_1_GC001-China-Aug06" xfId="2533"/>
    <cellStyle name="s_Trans Assump_1_GC001-China-July06" xfId="2534"/>
    <cellStyle name="s_Trans Assump_1_GC001-China-Oct06" xfId="2535"/>
    <cellStyle name="s_Trans Assump_1_Pipeline" xfId="2536"/>
    <cellStyle name="s_Trans Assump_1_Pullbacks" xfId="2537"/>
    <cellStyle name="s_Trans Assump_2" xfId="2538"/>
    <cellStyle name="s_Trans Assump_2 2" xfId="2539"/>
    <cellStyle name="s_Trans Assump_2_Aing report" xfId="2540"/>
    <cellStyle name="s_Trans Assump_2_AR" xfId="2541"/>
    <cellStyle name="s_Trans Assump_2_Base HC" xfId="2542"/>
    <cellStyle name="s_Trans Assump_2_Base P&amp;L" xfId="2543"/>
    <cellStyle name="s_Trans Assump_2_Capex" xfId="2544"/>
    <cellStyle name="s_Trans Assump_2_China as on Dec 31 2008" xfId="2545"/>
    <cellStyle name="s_Trans Assump_2_Customer Details" xfId="2546"/>
    <cellStyle name="s_Trans Assump_2_Eco Metrics" xfId="2547"/>
    <cellStyle name="s_Trans Assump_2_GC001-China-Aug06" xfId="2548"/>
    <cellStyle name="s_Trans Assump_2_GC001-China-July06" xfId="2549"/>
    <cellStyle name="s_Trans Assump_2_GC001-China-Oct06" xfId="2550"/>
    <cellStyle name="s_Trans Assump_2_Pipeline" xfId="2551"/>
    <cellStyle name="s_Trans Assump_2_Pullbacks" xfId="2552"/>
    <cellStyle name="s_Trans Assump_Aing report" xfId="2553"/>
    <cellStyle name="s_Trans Assump_AM0909" xfId="2554"/>
    <cellStyle name="s_Trans Assump_AM0909 2" xfId="2555"/>
    <cellStyle name="s_Trans Assump_AM0909_Aing report" xfId="2556"/>
    <cellStyle name="s_Trans Assump_AM0909_AR" xfId="2557"/>
    <cellStyle name="s_Trans Assump_AM0909_Base HC" xfId="2558"/>
    <cellStyle name="s_Trans Assump_AM0909_Base P&amp;L" xfId="2559"/>
    <cellStyle name="s_Trans Assump_AM0909_Capex" xfId="2560"/>
    <cellStyle name="s_Trans Assump_AM0909_China as on Dec 31 2008" xfId="2561"/>
    <cellStyle name="s_Trans Assump_AM0909_Customer Details" xfId="2562"/>
    <cellStyle name="s_Trans Assump_AM0909_Eco Metrics" xfId="2563"/>
    <cellStyle name="s_Trans Assump_AM0909_GC001-China-Aug06" xfId="2564"/>
    <cellStyle name="s_Trans Assump_AM0909_GC001-China-July06" xfId="2565"/>
    <cellStyle name="s_Trans Assump_AM0909_GC001-China-Oct06" xfId="2566"/>
    <cellStyle name="s_Trans Assump_AM0909_Pipeline" xfId="2567"/>
    <cellStyle name="s_Trans Assump_AM0909_Pullbacks" xfId="2568"/>
    <cellStyle name="s_Trans Assump_AR" xfId="2569"/>
    <cellStyle name="s_Trans Assump_Base HC" xfId="2570"/>
    <cellStyle name="s_Trans Assump_Base P&amp;L" xfId="2571"/>
    <cellStyle name="s_Trans Assump_Capex" xfId="2572"/>
    <cellStyle name="s_Trans Assump_China as on Dec 31 2008" xfId="2573"/>
    <cellStyle name="s_Trans Assump_Customer Details" xfId="2574"/>
    <cellStyle name="s_Trans Assump_Eco Metrics" xfId="2575"/>
    <cellStyle name="s_Trans Assump_GC001-China-Aug06" xfId="2576"/>
    <cellStyle name="s_Trans Assump_GC001-China-July06" xfId="2577"/>
    <cellStyle name="s_Trans Assump_GC001-China-Oct06" xfId="2578"/>
    <cellStyle name="s_Trans Assump_Pipeline" xfId="2579"/>
    <cellStyle name="s_Trans Assump_Pullbacks" xfId="2580"/>
    <cellStyle name="s_Trans Assump_Trans Sum" xfId="2581"/>
    <cellStyle name="s_Trans Assump_Trans Sum 2" xfId="2582"/>
    <cellStyle name="s_Trans Assump_Trans Sum_Aing report" xfId="2583"/>
    <cellStyle name="s_Trans Assump_Trans Sum_AR" xfId="2584"/>
    <cellStyle name="s_Trans Assump_Trans Sum_Base HC" xfId="2585"/>
    <cellStyle name="s_Trans Assump_Trans Sum_Base P&amp;L" xfId="2586"/>
    <cellStyle name="s_Trans Assump_Trans Sum_Capex" xfId="2587"/>
    <cellStyle name="s_Trans Assump_Trans Sum_China as on Dec 31 2008" xfId="2588"/>
    <cellStyle name="s_Trans Assump_Trans Sum_Customer Details" xfId="2589"/>
    <cellStyle name="s_Trans Assump_Trans Sum_Eco Metrics" xfId="2590"/>
    <cellStyle name="s_Trans Assump_Trans Sum_GC001-China-Aug06" xfId="2591"/>
    <cellStyle name="s_Trans Assump_Trans Sum_GC001-China-July06" xfId="2592"/>
    <cellStyle name="s_Trans Assump_Trans Sum_GC001-China-Oct06" xfId="2593"/>
    <cellStyle name="s_Trans Assump_Trans Sum_Pipeline" xfId="2594"/>
    <cellStyle name="s_Trans Assump_Trans Sum_Pullbacks" xfId="2595"/>
    <cellStyle name="s_Trans Sum" xfId="2596"/>
    <cellStyle name="s_Trans Sum 2" xfId="2597"/>
    <cellStyle name="s_Trans Sum_1" xfId="2598"/>
    <cellStyle name="s_Trans Sum_1 2" xfId="2599"/>
    <cellStyle name="s_Trans Sum_1_Aing report" xfId="2600"/>
    <cellStyle name="s_Trans Sum_1_AR" xfId="2601"/>
    <cellStyle name="s_Trans Sum_1_Base HC" xfId="2602"/>
    <cellStyle name="s_Trans Sum_1_Base P&amp;L" xfId="2603"/>
    <cellStyle name="s_Trans Sum_1_Capex" xfId="2604"/>
    <cellStyle name="s_Trans Sum_1_China as on Dec 31 2008" xfId="2605"/>
    <cellStyle name="s_Trans Sum_1_Customer Details" xfId="2606"/>
    <cellStyle name="s_Trans Sum_1_Eco Metrics" xfId="2607"/>
    <cellStyle name="s_Trans Sum_1_GC001-China-Aug06" xfId="2608"/>
    <cellStyle name="s_Trans Sum_1_GC001-China-July06" xfId="2609"/>
    <cellStyle name="s_Trans Sum_1_GC001-China-Oct06" xfId="2610"/>
    <cellStyle name="s_Trans Sum_1_Pipeline" xfId="2611"/>
    <cellStyle name="s_Trans Sum_1_Pullbacks" xfId="2612"/>
    <cellStyle name="s_Trans Sum_2" xfId="2613"/>
    <cellStyle name="s_Trans Sum_2 2" xfId="2614"/>
    <cellStyle name="s_Trans Sum_2_Aing report" xfId="2615"/>
    <cellStyle name="s_Trans Sum_2_AR" xfId="2616"/>
    <cellStyle name="s_Trans Sum_2_Base HC" xfId="2617"/>
    <cellStyle name="s_Trans Sum_2_Base P&amp;L" xfId="2618"/>
    <cellStyle name="s_Trans Sum_2_Capex" xfId="2619"/>
    <cellStyle name="s_Trans Sum_2_China as on Dec 31 2008" xfId="2620"/>
    <cellStyle name="s_Trans Sum_2_Customer Details" xfId="2621"/>
    <cellStyle name="s_Trans Sum_2_Eco Metrics" xfId="2622"/>
    <cellStyle name="s_Trans Sum_2_GC001-China-Aug06" xfId="2623"/>
    <cellStyle name="s_Trans Sum_2_GC001-China-July06" xfId="2624"/>
    <cellStyle name="s_Trans Sum_2_GC001-China-Oct06" xfId="2625"/>
    <cellStyle name="s_Trans Sum_2_Pipeline" xfId="2626"/>
    <cellStyle name="s_Trans Sum_2_Pullbacks" xfId="2627"/>
    <cellStyle name="s_Trans Sum_Aing report" xfId="2628"/>
    <cellStyle name="s_Trans Sum_AR" xfId="2629"/>
    <cellStyle name="s_Trans Sum_Base HC" xfId="2630"/>
    <cellStyle name="s_Trans Sum_Base P&amp;L" xfId="2631"/>
    <cellStyle name="s_Trans Sum_Capex" xfId="2632"/>
    <cellStyle name="s_Trans Sum_China as on Dec 31 2008" xfId="2633"/>
    <cellStyle name="s_Trans Sum_Customer Details" xfId="2634"/>
    <cellStyle name="s_Trans Sum_Eco Metrics" xfId="2635"/>
    <cellStyle name="s_Trans Sum_GC001-China-Aug06" xfId="2636"/>
    <cellStyle name="s_Trans Sum_GC001-China-July06" xfId="2637"/>
    <cellStyle name="s_Trans Sum_GC001-China-Oct06" xfId="2638"/>
    <cellStyle name="s_Trans Sum_Pipeline" xfId="2639"/>
    <cellStyle name="s_Trans Sum_Pullbacks" xfId="2640"/>
    <cellStyle name="s_Trans Sum_Trans Assump" xfId="2641"/>
    <cellStyle name="s_Trans Sum_Trans Assump 2" xfId="2642"/>
    <cellStyle name="s_Trans Sum_Trans Assump_Aing report" xfId="2643"/>
    <cellStyle name="s_Trans Sum_Trans Assump_AR" xfId="2644"/>
    <cellStyle name="s_Trans Sum_Trans Assump_Base HC" xfId="2645"/>
    <cellStyle name="s_Trans Sum_Trans Assump_Base P&amp;L" xfId="2646"/>
    <cellStyle name="s_Trans Sum_Trans Assump_Capex" xfId="2647"/>
    <cellStyle name="s_Trans Sum_Trans Assump_China as on Dec 31 2008" xfId="2648"/>
    <cellStyle name="s_Trans Sum_Trans Assump_Customer Details" xfId="2649"/>
    <cellStyle name="s_Trans Sum_Trans Assump_Eco Metrics" xfId="2650"/>
    <cellStyle name="s_Trans Sum_Trans Assump_GC001-China-Aug06" xfId="2651"/>
    <cellStyle name="s_Trans Sum_Trans Assump_GC001-China-July06" xfId="2652"/>
    <cellStyle name="s_Trans Sum_Trans Assump_GC001-China-Oct06" xfId="2653"/>
    <cellStyle name="s_Trans Sum_Trans Assump_Pipeline" xfId="2654"/>
    <cellStyle name="s_Trans Sum_Trans Assump_Pullbacks" xfId="2655"/>
    <cellStyle name="s_Unit Price Sen. (2)" xfId="2656"/>
    <cellStyle name="s_Unit Price Sen. (2) 2" xfId="2657"/>
    <cellStyle name="s_Unit Price Sen. (2)_1" xfId="2658"/>
    <cellStyle name="s_Unit Price Sen. (2)_1 2" xfId="2659"/>
    <cellStyle name="s_Unit Price Sen. (2)_1_Aing report" xfId="2660"/>
    <cellStyle name="s_Unit Price Sen. (2)_1_AR" xfId="2661"/>
    <cellStyle name="s_Unit Price Sen. (2)_1_Base HC" xfId="2662"/>
    <cellStyle name="s_Unit Price Sen. (2)_1_Base P&amp;L" xfId="2663"/>
    <cellStyle name="s_Unit Price Sen. (2)_1_Capex" xfId="2664"/>
    <cellStyle name="s_Unit Price Sen. (2)_1_China as on Dec 31 2008" xfId="2665"/>
    <cellStyle name="s_Unit Price Sen. (2)_1_Customer Details" xfId="2666"/>
    <cellStyle name="s_Unit Price Sen. (2)_1_Eco Metrics" xfId="2667"/>
    <cellStyle name="s_Unit Price Sen. (2)_1_GC001-China-Aug06" xfId="2668"/>
    <cellStyle name="s_Unit Price Sen. (2)_1_GC001-China-July06" xfId="2669"/>
    <cellStyle name="s_Unit Price Sen. (2)_1_GC001-China-Oct06" xfId="2670"/>
    <cellStyle name="s_Unit Price Sen. (2)_1_Pipeline" xfId="2671"/>
    <cellStyle name="s_Unit Price Sen. (2)_1_Pullbacks" xfId="2672"/>
    <cellStyle name="s_Unit Price Sen. (2)_2" xfId="2673"/>
    <cellStyle name="s_Unit Price Sen. (2)_2 2" xfId="2674"/>
    <cellStyle name="s_Unit Price Sen. (2)_2_Aing report" xfId="2675"/>
    <cellStyle name="s_Unit Price Sen. (2)_2_AR" xfId="2676"/>
    <cellStyle name="s_Unit Price Sen. (2)_2_Base HC" xfId="2677"/>
    <cellStyle name="s_Unit Price Sen. (2)_2_Base P&amp;L" xfId="2678"/>
    <cellStyle name="s_Unit Price Sen. (2)_2_Capex" xfId="2679"/>
    <cellStyle name="s_Unit Price Sen. (2)_2_China as on Dec 31 2008" xfId="2680"/>
    <cellStyle name="s_Unit Price Sen. (2)_2_Customer Details" xfId="2681"/>
    <cellStyle name="s_Unit Price Sen. (2)_2_Eco Metrics" xfId="2682"/>
    <cellStyle name="s_Unit Price Sen. (2)_2_GC001-China-Aug06" xfId="2683"/>
    <cellStyle name="s_Unit Price Sen. (2)_2_GC001-China-July06" xfId="2684"/>
    <cellStyle name="s_Unit Price Sen. (2)_2_GC001-China-Oct06" xfId="2685"/>
    <cellStyle name="s_Unit Price Sen. (2)_2_Pipeline" xfId="2686"/>
    <cellStyle name="s_Unit Price Sen. (2)_2_Pullbacks" xfId="2687"/>
    <cellStyle name="s_Unit Price Sen. (2)_Aing report" xfId="2688"/>
    <cellStyle name="s_Unit Price Sen. (2)_AR" xfId="2689"/>
    <cellStyle name="s_Unit Price Sen. (2)_Base HC" xfId="2690"/>
    <cellStyle name="s_Unit Price Sen. (2)_Base P&amp;L" xfId="2691"/>
    <cellStyle name="s_Unit Price Sen. (2)_Capex" xfId="2692"/>
    <cellStyle name="s_Unit Price Sen. (2)_China as on Dec 31 2008" xfId="2693"/>
    <cellStyle name="s_Unit Price Sen. (2)_Customer Details" xfId="2694"/>
    <cellStyle name="s_Unit Price Sen. (2)_Eco Metrics" xfId="2695"/>
    <cellStyle name="s_Unit Price Sen. (2)_GC001-China-Aug06" xfId="2696"/>
    <cellStyle name="s_Unit Price Sen. (2)_GC001-China-July06" xfId="2697"/>
    <cellStyle name="s_Unit Price Sen. (2)_GC001-China-Oct06" xfId="2698"/>
    <cellStyle name="s_Unit Price Sen. (2)_Pipeline" xfId="2699"/>
    <cellStyle name="s_Unit Price Sen. (2)_Pullbacks" xfId="2700"/>
    <cellStyle name="s_UPVAL9" xfId="2701"/>
    <cellStyle name="s_UPVAL9 2" xfId="2702"/>
    <cellStyle name="s_UPVAL9_Aing report" xfId="2703"/>
    <cellStyle name="s_UPVAL9_AR" xfId="2704"/>
    <cellStyle name="s_UPVAL9_Base HC" xfId="2705"/>
    <cellStyle name="s_UPVAL9_Base P&amp;L" xfId="2706"/>
    <cellStyle name="s_UPVAL9_Capex" xfId="2707"/>
    <cellStyle name="s_UPVAL9_China as on Dec 31 2008" xfId="2708"/>
    <cellStyle name="s_UPVAL9_Customer Details" xfId="2709"/>
    <cellStyle name="s_UPVAL9_Eco Metrics" xfId="2710"/>
    <cellStyle name="s_UPVAL9_GC001-China-Aug06" xfId="2711"/>
    <cellStyle name="s_UPVAL9_GC001-China-July06" xfId="2712"/>
    <cellStyle name="s_UPVAL9_GC001-China-Oct06" xfId="2713"/>
    <cellStyle name="s_UPVAL9_Pipeline" xfId="2714"/>
    <cellStyle name="s_UPVAL9_Pullbacks" xfId="2715"/>
    <cellStyle name="s_Val Anal" xfId="2716"/>
    <cellStyle name="s_Val Anal 2" xfId="2717"/>
    <cellStyle name="s_Val Anal_Aing report" xfId="2718"/>
    <cellStyle name="s_Val Anal_AR" xfId="2719"/>
    <cellStyle name="s_Val Anal_Base HC" xfId="2720"/>
    <cellStyle name="s_Val Anal_Base P&amp;L" xfId="2721"/>
    <cellStyle name="s_Val Anal_Capex" xfId="2722"/>
    <cellStyle name="s_Val Anal_China as on Dec 31 2008" xfId="2723"/>
    <cellStyle name="s_Val Anal_Customer Details" xfId="2724"/>
    <cellStyle name="s_Val Anal_Eco Metrics" xfId="2725"/>
    <cellStyle name="s_Val Anal_GC001-China-Aug06" xfId="2726"/>
    <cellStyle name="s_Val Anal_GC001-China-July06" xfId="2727"/>
    <cellStyle name="s_Val Anal_GC001-China-Oct06" xfId="2728"/>
    <cellStyle name="s_Val Anal_Pipeline" xfId="2729"/>
    <cellStyle name="s_Val Anal_Pullbacks" xfId="2730"/>
    <cellStyle name="s_Valuation Matrix" xfId="2731"/>
    <cellStyle name="s_Valuation Matrix 2" xfId="2732"/>
    <cellStyle name="s_Valuation Matrix_Aing report" xfId="2733"/>
    <cellStyle name="s_Valuation Matrix_AR" xfId="2734"/>
    <cellStyle name="s_Valuation Matrix_Base HC" xfId="2735"/>
    <cellStyle name="s_Valuation Matrix_Base P&amp;L" xfId="2736"/>
    <cellStyle name="s_Valuation Matrix_Capex" xfId="2737"/>
    <cellStyle name="s_Valuation Matrix_China as on Dec 31 2008" xfId="2738"/>
    <cellStyle name="s_Valuation Matrix_Customer Details" xfId="2739"/>
    <cellStyle name="s_Valuation Matrix_Eco Metrics" xfId="2740"/>
    <cellStyle name="s_Valuation Matrix_GC001-China-Aug06" xfId="2741"/>
    <cellStyle name="s_Valuation Matrix_GC001-China-July06" xfId="2742"/>
    <cellStyle name="s_Valuation Matrix_GC001-China-Oct06" xfId="2743"/>
    <cellStyle name="s_Valuation Matrix_Pipeline" xfId="2744"/>
    <cellStyle name="s_Valuation Matrix_Pullbacks" xfId="2745"/>
    <cellStyle name="SELECT" xfId="2746"/>
    <cellStyle name="Smart Bold" xfId="2895"/>
    <cellStyle name="Smart Highlight" xfId="2896"/>
    <cellStyle name="Smart Subtitle 1" xfId="2897"/>
    <cellStyle name="Smart Subtotal" xfId="2898"/>
    <cellStyle name="Smart Title" xfId="2899"/>
    <cellStyle name="Standard__Utopia Index Index und Guidance (Deutsch)" xfId="2747"/>
    <cellStyle name="static" xfId="2748"/>
    <cellStyle name="Style 1" xfId="2749"/>
    <cellStyle name="Style 1 2" xfId="2750"/>
    <cellStyle name="Style 1 2 2" xfId="2751"/>
    <cellStyle name="Style 1 3" xfId="2752"/>
    <cellStyle name="Style 21" xfId="2753"/>
    <cellStyle name="Style 22" xfId="2754"/>
    <cellStyle name="Style 23" xfId="2755"/>
    <cellStyle name="Style 24" xfId="2756"/>
    <cellStyle name="Style 25" xfId="2757"/>
    <cellStyle name="Style 26" xfId="2758"/>
    <cellStyle name="Style 27" xfId="2759"/>
    <cellStyle name="Style 28" xfId="2760"/>
    <cellStyle name="Style 29" xfId="2761"/>
    <cellStyle name="Style 30" xfId="2762"/>
    <cellStyle name="Style 31" xfId="2763"/>
    <cellStyle name="Style 32" xfId="2764"/>
    <cellStyle name="Style 33" xfId="2765"/>
    <cellStyle name="Style 33 2" xfId="2766"/>
    <cellStyle name="Style 34" xfId="2767"/>
    <cellStyle name="Style 35" xfId="2768"/>
    <cellStyle name="Style 36" xfId="2769"/>
    <cellStyle name="Style 36 2" xfId="2770"/>
    <cellStyle name="Style 37" xfId="2771"/>
    <cellStyle name="Subtotal" xfId="2772"/>
    <cellStyle name="Table Title" xfId="2773"/>
    <cellStyle name="tcn" xfId="2774"/>
    <cellStyle name="text" xfId="2775"/>
    <cellStyle name="text 2" xfId="2776"/>
    <cellStyle name="times" xfId="2777"/>
    <cellStyle name="Title" xfId="2778" builtinId="15" customBuiltin="1"/>
    <cellStyle name="tn" xfId="2779"/>
    <cellStyle name="Topheader" xfId="2780"/>
    <cellStyle name="Total" xfId="2781" builtinId="25" customBuiltin="1"/>
    <cellStyle name="undo-style" xfId="2782"/>
    <cellStyle name="UN-HiLite" xfId="2783"/>
    <cellStyle name="UNLOCKED" xfId="2784"/>
    <cellStyle name="UnSelect" xfId="2785"/>
    <cellStyle name="Warning Text" xfId="2786" builtinId="11" customBuiltin="1"/>
    <cellStyle name="X" xfId="2787"/>
    <cellStyle name="X - None" xfId="2788"/>
    <cellStyle name="X - None 2" xfId="2789"/>
    <cellStyle name="X - None 2 2" xfId="2790"/>
    <cellStyle name="X - None 3" xfId="2791"/>
    <cellStyle name="X 2" xfId="2792"/>
    <cellStyle name="X 3" xfId="2793"/>
    <cellStyle name="X 4" xfId="2794"/>
    <cellStyle name="X 5" xfId="2795"/>
    <cellStyle name="X_Mary911" xfId="2796"/>
    <cellStyle name="X_Mary911_star0428" xfId="2797"/>
    <cellStyle name="X_Mary911_star0428 2" xfId="2798"/>
    <cellStyle name="X_Mary911_star0428 2 2" xfId="2799"/>
    <cellStyle name="X_Mary911_star0428 3" xfId="2800"/>
    <cellStyle name="X_star0428" xfId="2801"/>
    <cellStyle name="X_star0428 2" xfId="2802"/>
    <cellStyle name="X_star0428 2 2" xfId="2803"/>
    <cellStyle name="X_star0428 3" xfId="2804"/>
    <cellStyle name="ハイパーリンク_Global English Applicaiton -- Apr.2004" xfId="2805"/>
    <cellStyle name="콤마 [0]_BOILER-CO1" xfId="2806"/>
    <cellStyle name="콤마_BOILER-CO1" xfId="2807"/>
    <cellStyle name="통화 [0]_BOILER-CO1" xfId="2808"/>
    <cellStyle name="통화_BOILER-CO1" xfId="2809"/>
    <cellStyle name="표준_0N-HANDLING " xfId="2810"/>
    <cellStyle name="千位[0]_GetDateDialog" xfId="2811"/>
    <cellStyle name="千位_GetDateDialog" xfId="2812"/>
    <cellStyle name="千位分隔_326005001-A30-Mar05HIDE" xfId="2813"/>
    <cellStyle name="千分位[0]_ 白土" xfId="2814"/>
    <cellStyle name="千分位_ 白土" xfId="2815"/>
    <cellStyle name="常规_326005001-A30-Mar05HIDE" xfId="2816"/>
    <cellStyle name="普通_ 白土" xfId="2817"/>
    <cellStyle name="桁区切り [0.00]_Sheet1" xfId="2818"/>
    <cellStyle name="標準_Book1" xfId="2819"/>
    <cellStyle name="烹拳 [0]_97MBO" xfId="2820"/>
    <cellStyle name="烹拳_97MBO" xfId="2821"/>
    <cellStyle name="钎霖_laroux" xfId="2822"/>
    <cellStyle name="霓付 [0]_97MBO" xfId="2823"/>
    <cellStyle name="霓付_97MBO" xfId="2824"/>
  </cellStyles>
  <dxfs count="0"/>
  <tableStyles count="0" defaultTableStyle="TableStyleMedium2" defaultPivotStyle="PivotStyleLight16"/>
  <colors>
    <mruColors>
      <color rgb="FFCCFFFF"/>
      <color rgb="FF227A99"/>
      <color rgb="FF99CCFF"/>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50800</xdr:colOff>
      <xdr:row>1</xdr:row>
      <xdr:rowOff>3</xdr:rowOff>
    </xdr:from>
    <xdr:to>
      <xdr:col>1</xdr:col>
      <xdr:colOff>1830161</xdr:colOff>
      <xdr:row>4</xdr:row>
      <xdr:rowOff>126908</xdr:rowOff>
    </xdr:to>
    <xdr:pic>
      <xdr:nvPicPr>
        <xdr:cNvPr id="2" name="Picture 1">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0400" y="194736"/>
          <a:ext cx="1779361" cy="7111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D25"/>
  <sheetViews>
    <sheetView showGridLines="0" tabSelected="1" zoomScale="90" zoomScaleNormal="90" workbookViewId="0"/>
  </sheetViews>
  <sheetFormatPr defaultColWidth="0" defaultRowHeight="15" zeroHeight="1"/>
  <cols>
    <col min="1" max="1" width="8.44140625" style="8" customWidth="1"/>
    <col min="2" max="2" width="72.44140625" style="8" customWidth="1"/>
    <col min="3" max="4" width="8.44140625" style="8" customWidth="1"/>
    <col min="5" max="16384" width="8.44140625" style="8" hidden="1"/>
  </cols>
  <sheetData>
    <row r="1" spans="1:3">
      <c r="A1" s="153"/>
    </row>
    <row r="2" spans="1:3"/>
    <row r="3" spans="1:3"/>
    <row r="4" spans="1:3"/>
    <row r="5" spans="1:3"/>
    <row r="6" spans="1:3"/>
    <row r="7" spans="1:3" ht="20.399999999999999">
      <c r="B7" s="247" t="s">
        <v>119</v>
      </c>
      <c r="C7" s="247"/>
    </row>
    <row r="8" spans="1:3" ht="20.399999999999999">
      <c r="B8" s="248" t="s">
        <v>185</v>
      </c>
      <c r="C8" s="248"/>
    </row>
    <row r="9" spans="1:3" ht="19.2">
      <c r="B9" s="18" t="s">
        <v>189</v>
      </c>
      <c r="C9" s="7"/>
    </row>
    <row r="10" spans="1:3" ht="19.2">
      <c r="B10" s="148" t="s">
        <v>120</v>
      </c>
      <c r="C10" s="149" t="s">
        <v>159</v>
      </c>
    </row>
    <row r="11" spans="1:3" ht="19.2">
      <c r="B11" s="9" t="s">
        <v>186</v>
      </c>
      <c r="C11" s="192">
        <v>1</v>
      </c>
    </row>
    <row r="12" spans="1:3" ht="19.2">
      <c r="B12" s="9" t="s">
        <v>121</v>
      </c>
      <c r="C12" s="192">
        <v>2</v>
      </c>
    </row>
    <row r="13" spans="1:3" ht="19.2">
      <c r="B13" s="9" t="s">
        <v>122</v>
      </c>
      <c r="C13" s="192">
        <v>3</v>
      </c>
    </row>
    <row r="14" spans="1:3" ht="19.2">
      <c r="B14" s="9" t="s">
        <v>123</v>
      </c>
      <c r="C14" s="192">
        <v>4</v>
      </c>
    </row>
    <row r="15" spans="1:3" ht="19.2">
      <c r="B15" s="9" t="s">
        <v>163</v>
      </c>
      <c r="C15" s="192">
        <v>5</v>
      </c>
    </row>
    <row r="16" spans="1:3" ht="19.2">
      <c r="B16" s="9" t="s">
        <v>162</v>
      </c>
      <c r="C16" s="192">
        <v>6</v>
      </c>
    </row>
    <row r="17" spans="2:3" ht="19.2">
      <c r="B17" s="9" t="s">
        <v>195</v>
      </c>
      <c r="C17" s="192">
        <v>7</v>
      </c>
    </row>
    <row r="18" spans="2:3" ht="19.2">
      <c r="B18" s="9" t="s">
        <v>211</v>
      </c>
      <c r="C18" s="192">
        <v>8</v>
      </c>
    </row>
    <row r="19" spans="2:3" ht="19.2">
      <c r="B19" s="9" t="s">
        <v>161</v>
      </c>
      <c r="C19" s="192">
        <v>9</v>
      </c>
    </row>
    <row r="20" spans="2:3" ht="19.2">
      <c r="B20" s="9" t="s">
        <v>172</v>
      </c>
      <c r="C20" s="192">
        <v>10</v>
      </c>
    </row>
    <row r="21" spans="2:3" ht="19.2">
      <c r="B21" s="9" t="s">
        <v>179</v>
      </c>
      <c r="C21" s="192">
        <v>11</v>
      </c>
    </row>
    <row r="22" spans="2:3">
      <c r="C22" s="10"/>
    </row>
    <row r="23" spans="2:3"/>
    <row r="24" spans="2:3"/>
    <row r="25" spans="2:3"/>
  </sheetData>
  <mergeCells count="2">
    <mergeCell ref="B7:C7"/>
    <mergeCell ref="B8:C8"/>
  </mergeCells>
  <hyperlinks>
    <hyperlink ref="C13" location="'3. Income Statement'!Print_Area" display="'3. Income Statement'!Print_Area"/>
    <hyperlink ref="C14" location="'4. Cash Flows'!Print_Area" display="'4. Cash Flows'!Print_Area"/>
    <hyperlink ref="C16" location="'6. PF Income Statement'!Print_Area" display="'6. PF Income Statement'!Print_Area"/>
    <hyperlink ref="C15" location="'5. BasisProForma'!Print_Area" display="'5. BasisProForma'!Print_Area"/>
    <hyperlink ref="C19" location="'9. PF EBITDA Reconciliation'!A1" display="'9. PF EBITDA Reconciliation'!A1"/>
    <hyperlink ref="C12" location="'2. Balance Sheet'!Print_Area" display="'2. Balance Sheet'!Print_Area"/>
    <hyperlink ref="C11" location="'1. Disclaimer'!Print_Area" display="'1. Disclaimer'!Print_Area"/>
    <hyperlink ref="C17" location="'7. Customer Scorecard'!Print_Area" display="'7. Customer Scorecard'!Print_Area"/>
    <hyperlink ref="C18" location="'8. Revenue per FTE'!Print_Area" display="'8. Revenue per FTE'!Print_Area"/>
    <hyperlink ref="C20" location="'10. EquitySecurities'!Print_Area" display="'10. EquitySecurities'!Print_Area"/>
    <hyperlink ref="C21" location="'11. OutstandingDebtTax'!Print_Area" display="'11. OutstandingDebtTax'!Print_Area"/>
  </hyperlinks>
  <pageMargins left="0.25" right="0.25" top="0.75" bottom="0.75" header="0.3" footer="0.3"/>
  <pageSetup orientation="landscape" r:id="rId1"/>
  <headerFooter>
    <oddFooter>&amp;A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tabColor theme="1"/>
    <pageSetUpPr fitToPage="1"/>
  </sheetPr>
  <dimension ref="A1:DE50"/>
  <sheetViews>
    <sheetView showGridLines="0" zoomScale="80" zoomScaleNormal="80" zoomScaleSheetLayoutView="90" workbookViewId="0">
      <pane xSplit="2" ySplit="4" topLeftCell="Y5" activePane="bottomRight" state="frozen"/>
      <selection activeCell="A6" sqref="A6"/>
      <selection pane="topRight" activeCell="A6" sqref="A6"/>
      <selection pane="bottomLeft" activeCell="A6" sqref="A6"/>
      <selection pane="bottomRight" activeCell="AV2" sqref="AV2"/>
    </sheetView>
  </sheetViews>
  <sheetFormatPr defaultColWidth="0" defaultRowHeight="13.8" zeroHeight="1" outlineLevelRow="1" outlineLevelCol="1"/>
  <cols>
    <col min="1" max="1" width="2.44140625" style="133" customWidth="1"/>
    <col min="2" max="2" width="44.44140625" style="133" customWidth="1"/>
    <col min="3" max="9" width="10.44140625" style="133" hidden="1" customWidth="1" outlineLevel="1"/>
    <col min="10" max="11" width="1.44140625" style="133" hidden="1" customWidth="1" outlineLevel="1"/>
    <col min="12" max="12" width="11.44140625" style="133" hidden="1" customWidth="1" outlineLevel="1"/>
    <col min="13" max="13" width="1.44140625" style="133" hidden="1" customWidth="1" outlineLevel="1"/>
    <col min="14" max="14" width="11.44140625" style="133" hidden="1" customWidth="1" outlineLevel="1"/>
    <col min="15" max="16" width="1.44140625" style="133" hidden="1" customWidth="1" outlineLevel="1"/>
    <col min="17" max="17" width="11.44140625" style="133" hidden="1" customWidth="1" outlineLevel="1"/>
    <col min="18" max="18" width="1.44140625" style="133" hidden="1" customWidth="1" outlineLevel="1"/>
    <col min="19" max="19" width="11.44140625" style="133" hidden="1" customWidth="1" outlineLevel="1"/>
    <col min="20" max="20" width="1.44140625" style="133" hidden="1" customWidth="1" outlineLevel="1"/>
    <col min="21" max="21" width="5.44140625" style="95" hidden="1" customWidth="1" outlineLevel="1"/>
    <col min="22" max="22" width="10.44140625" style="133" customWidth="1" collapsed="1"/>
    <col min="23" max="36" width="10.44140625" style="133" customWidth="1"/>
    <col min="37" max="39" width="1.44140625" style="133" customWidth="1"/>
    <col min="40" max="40" width="12.44140625" style="133" customWidth="1"/>
    <col min="41" max="41" width="1.44140625" style="133" customWidth="1"/>
    <col min="42" max="42" width="12.44140625" style="133" customWidth="1"/>
    <col min="43" max="43" width="1.44140625" style="133" customWidth="1"/>
    <col min="44" max="44" width="12.44140625" style="133" customWidth="1"/>
    <col min="45" max="45" width="1.44140625" style="133" customWidth="1"/>
    <col min="46" max="46" width="12.44140625" style="133" customWidth="1"/>
    <col min="47" max="47" width="1.44140625" style="133" customWidth="1"/>
    <col min="48" max="48" width="16.44140625" style="133" customWidth="1"/>
    <col min="49" max="109" width="0" style="133" hidden="1" customWidth="1"/>
    <col min="110" max="16384" width="12.44140625" style="133" hidden="1"/>
  </cols>
  <sheetData>
    <row r="1" spans="2:48"/>
    <row r="2" spans="2:48" ht="27">
      <c r="B2" s="187" t="s">
        <v>231</v>
      </c>
      <c r="AV2" s="12" t="s">
        <v>160</v>
      </c>
    </row>
    <row r="3" spans="2:48" ht="15" customHeight="1">
      <c r="B3" s="188"/>
      <c r="C3" s="251" t="s">
        <v>300</v>
      </c>
      <c r="D3" s="252"/>
      <c r="E3" s="252"/>
      <c r="F3" s="252"/>
      <c r="G3" s="252"/>
      <c r="H3" s="252"/>
      <c r="I3" s="252"/>
      <c r="J3" s="252"/>
      <c r="K3" s="252"/>
      <c r="L3" s="252"/>
      <c r="M3" s="252"/>
      <c r="N3" s="252"/>
      <c r="O3" s="252"/>
      <c r="P3" s="252"/>
      <c r="Q3" s="252"/>
      <c r="R3" s="252"/>
      <c r="S3" s="253"/>
      <c r="V3" s="221" t="s">
        <v>290</v>
      </c>
      <c r="W3" s="221" t="s">
        <v>290</v>
      </c>
      <c r="X3" s="221" t="s">
        <v>290</v>
      </c>
      <c r="Y3" s="221" t="s">
        <v>290</v>
      </c>
      <c r="Z3" s="221" t="s">
        <v>290</v>
      </c>
      <c r="AA3" s="221" t="s">
        <v>290</v>
      </c>
      <c r="AB3" s="221" t="s">
        <v>290</v>
      </c>
      <c r="AN3" s="221" t="s">
        <v>290</v>
      </c>
    </row>
    <row r="4" spans="2:48" ht="15" customHeight="1" thickBot="1">
      <c r="B4" s="97"/>
      <c r="C4" s="98" t="s">
        <v>129</v>
      </c>
      <c r="D4" s="98" t="s">
        <v>130</v>
      </c>
      <c r="E4" s="98" t="s">
        <v>131</v>
      </c>
      <c r="F4" s="98" t="s">
        <v>132</v>
      </c>
      <c r="G4" s="98" t="s">
        <v>194</v>
      </c>
      <c r="H4" s="98" t="s">
        <v>227</v>
      </c>
      <c r="I4" s="98" t="s">
        <v>256</v>
      </c>
      <c r="J4" s="134"/>
      <c r="K4" s="135" t="s">
        <v>140</v>
      </c>
      <c r="L4" s="98" t="s">
        <v>232</v>
      </c>
      <c r="M4" s="134"/>
      <c r="N4" s="98" t="s">
        <v>233</v>
      </c>
      <c r="O4" s="135"/>
      <c r="P4" s="134"/>
      <c r="Q4" s="98" t="s">
        <v>37</v>
      </c>
      <c r="R4" s="134"/>
      <c r="S4" s="98" t="s">
        <v>257</v>
      </c>
      <c r="T4" s="134"/>
      <c r="U4" s="134"/>
      <c r="V4" s="98" t="s">
        <v>129</v>
      </c>
      <c r="W4" s="98" t="s">
        <v>130</v>
      </c>
      <c r="X4" s="98" t="s">
        <v>131</v>
      </c>
      <c r="Y4" s="98" t="s">
        <v>132</v>
      </c>
      <c r="Z4" s="98" t="s">
        <v>194</v>
      </c>
      <c r="AA4" s="98" t="s">
        <v>227</v>
      </c>
      <c r="AB4" s="98" t="s">
        <v>256</v>
      </c>
      <c r="AC4" s="98" t="s">
        <v>299</v>
      </c>
      <c r="AD4" s="98" t="s">
        <v>306</v>
      </c>
      <c r="AE4" s="98" t="s">
        <v>310</v>
      </c>
      <c r="AF4" s="98" t="s">
        <v>316</v>
      </c>
      <c r="AG4" s="98" t="s">
        <v>328</v>
      </c>
      <c r="AH4" s="98" t="s">
        <v>339</v>
      </c>
      <c r="AI4" s="98" t="s">
        <v>343</v>
      </c>
      <c r="AJ4" s="98" t="s">
        <v>353</v>
      </c>
      <c r="AK4" s="134"/>
      <c r="AL4" s="135"/>
      <c r="AM4" s="134"/>
      <c r="AN4" s="98" t="s">
        <v>37</v>
      </c>
      <c r="AO4" s="134"/>
      <c r="AP4" s="98" t="s">
        <v>292</v>
      </c>
      <c r="AQ4" s="134"/>
      <c r="AR4" s="98" t="s">
        <v>318</v>
      </c>
      <c r="AS4" s="134"/>
      <c r="AT4" s="98" t="s">
        <v>354</v>
      </c>
      <c r="AU4" s="134"/>
    </row>
    <row r="5" spans="2:48" ht="15" customHeight="1">
      <c r="B5" s="188"/>
      <c r="K5" s="135"/>
      <c r="O5" s="135"/>
      <c r="AL5" s="135"/>
    </row>
    <row r="6" spans="2:48" ht="15" customHeight="1">
      <c r="B6" s="2" t="s">
        <v>258</v>
      </c>
      <c r="K6" s="135"/>
      <c r="O6" s="135"/>
      <c r="AL6" s="135"/>
    </row>
    <row r="7" spans="2:48" ht="15" customHeight="1">
      <c r="B7" s="198" t="s">
        <v>124</v>
      </c>
      <c r="K7" s="135"/>
      <c r="O7" s="135"/>
      <c r="R7" s="199"/>
      <c r="AL7" s="135"/>
      <c r="AO7" s="199"/>
      <c r="AQ7" s="199"/>
      <c r="AS7" s="199"/>
    </row>
    <row r="8" spans="2:48" ht="15" customHeight="1">
      <c r="B8" s="200" t="s">
        <v>259</v>
      </c>
      <c r="C8" s="199">
        <v>393.16705134368351</v>
      </c>
      <c r="D8" s="199">
        <v>410.38168223752746</v>
      </c>
      <c r="E8" s="199">
        <v>383.0300055909205</v>
      </c>
      <c r="F8" s="199">
        <v>399.64334425733591</v>
      </c>
      <c r="G8" s="199">
        <v>403.76469007781719</v>
      </c>
      <c r="H8" s="199">
        <v>390.15971691157779</v>
      </c>
      <c r="I8" s="199">
        <v>372.91669093397007</v>
      </c>
      <c r="K8" s="135"/>
      <c r="L8" s="199">
        <f>SUM(C8:E8)</f>
        <v>1186.5787391721315</v>
      </c>
      <c r="M8" s="199"/>
      <c r="N8" s="199">
        <f>SUM(G8:I8)</f>
        <v>1166.8410979233652</v>
      </c>
      <c r="O8" s="135"/>
      <c r="Q8" s="199">
        <f>SUM(C8:F8)</f>
        <v>1586.2220834294674</v>
      </c>
      <c r="R8" s="199"/>
      <c r="S8" s="199">
        <f>SUM(F8:I8)</f>
        <v>1566.4844421807011</v>
      </c>
      <c r="V8" s="199">
        <v>393.16705134368351</v>
      </c>
      <c r="W8" s="199">
        <v>410.38168223752746</v>
      </c>
      <c r="X8" s="199">
        <v>383.03000559092044</v>
      </c>
      <c r="Y8" s="199">
        <v>399.64334425733591</v>
      </c>
      <c r="Z8" s="199">
        <v>404.35735676781724</v>
      </c>
      <c r="AA8" s="199">
        <v>390.84866422157785</v>
      </c>
      <c r="AB8" s="199">
        <v>373.54564927397007</v>
      </c>
      <c r="AC8" s="199">
        <v>393.58531274976764</v>
      </c>
      <c r="AD8" s="199">
        <v>365.45068415521746</v>
      </c>
      <c r="AE8" s="199">
        <v>307.72238142275376</v>
      </c>
      <c r="AF8" s="199">
        <v>305.36299623753501</v>
      </c>
      <c r="AG8" s="199">
        <v>314.10861611949468</v>
      </c>
      <c r="AH8" s="199">
        <v>300.0555049442018</v>
      </c>
      <c r="AI8" s="199">
        <v>293.00887247759891</v>
      </c>
      <c r="AJ8" s="199">
        <v>279.22879626982632</v>
      </c>
      <c r="AL8" s="135"/>
      <c r="AN8" s="199">
        <v>1586.2220834294674</v>
      </c>
      <c r="AO8" s="199"/>
      <c r="AP8" s="199">
        <v>1562.3369830131328</v>
      </c>
      <c r="AQ8" s="199"/>
      <c r="AR8" s="199">
        <v>1292.5617081650009</v>
      </c>
      <c r="AS8" s="199"/>
      <c r="AT8" s="199">
        <v>1186.4017898111217</v>
      </c>
    </row>
    <row r="9" spans="2:48" ht="4.5" customHeight="1">
      <c r="B9" s="201"/>
      <c r="C9" s="199"/>
      <c r="D9" s="199"/>
      <c r="E9" s="199"/>
      <c r="F9" s="199"/>
      <c r="G9" s="199"/>
      <c r="H9" s="199"/>
      <c r="I9" s="199"/>
      <c r="K9" s="135"/>
      <c r="L9" s="199" t="s">
        <v>140</v>
      </c>
      <c r="M9" s="199"/>
      <c r="N9" s="199"/>
      <c r="O9" s="135"/>
      <c r="Q9" s="199"/>
      <c r="R9" s="202"/>
      <c r="S9" s="199"/>
      <c r="V9" s="199"/>
      <c r="W9" s="199"/>
      <c r="X9" s="199"/>
      <c r="Y9" s="199"/>
      <c r="Z9" s="199"/>
      <c r="AA9" s="199"/>
      <c r="AB9" s="199"/>
      <c r="AC9" s="199"/>
      <c r="AD9" s="199"/>
      <c r="AE9" s="199"/>
      <c r="AF9" s="199"/>
      <c r="AG9" s="199"/>
      <c r="AH9" s="199"/>
      <c r="AI9" s="199"/>
      <c r="AJ9" s="199"/>
      <c r="AL9" s="135"/>
      <c r="AN9" s="199"/>
      <c r="AO9" s="202"/>
      <c r="AP9" s="199"/>
      <c r="AQ9" s="202"/>
      <c r="AR9" s="199"/>
      <c r="AS9" s="202"/>
      <c r="AT9" s="199"/>
    </row>
    <row r="10" spans="2:48" ht="15" customHeight="1">
      <c r="B10" s="203" t="s">
        <v>260</v>
      </c>
      <c r="C10" s="202">
        <v>307.84097557363856</v>
      </c>
      <c r="D10" s="202">
        <v>319.4456154511804</v>
      </c>
      <c r="E10" s="202">
        <v>302.01130481371024</v>
      </c>
      <c r="F10" s="202">
        <v>318.80656443495241</v>
      </c>
      <c r="G10" s="202">
        <v>326.48454047660698</v>
      </c>
      <c r="H10" s="202">
        <v>323.71836593971943</v>
      </c>
      <c r="I10" s="202">
        <v>309.27137346769598</v>
      </c>
      <c r="K10" s="135"/>
      <c r="L10" s="202">
        <f>SUM(C10:E10)</f>
        <v>929.29789583852926</v>
      </c>
      <c r="M10" s="202"/>
      <c r="N10" s="199">
        <f>SUM(G10:I10)</f>
        <v>959.47427988402239</v>
      </c>
      <c r="O10" s="135"/>
      <c r="Q10" s="199">
        <f>SUM(C10:F10)</f>
        <v>1248.1044602734817</v>
      </c>
      <c r="R10" s="199"/>
      <c r="S10" s="199">
        <f>SUM(F10:I10)</f>
        <v>1278.2808443189747</v>
      </c>
      <c r="V10" s="202">
        <v>307.84097557363856</v>
      </c>
      <c r="W10" s="202">
        <v>319.4456154511804</v>
      </c>
      <c r="X10" s="202">
        <v>302.01130481371024</v>
      </c>
      <c r="Y10" s="202">
        <v>318.80656443495241</v>
      </c>
      <c r="Z10" s="202">
        <v>327.07720716660697</v>
      </c>
      <c r="AA10" s="202">
        <v>324.40731324971944</v>
      </c>
      <c r="AB10" s="202">
        <v>309.90033180769603</v>
      </c>
      <c r="AC10" s="202">
        <v>323.52430008397891</v>
      </c>
      <c r="AD10" s="202">
        <v>295.70650159217115</v>
      </c>
      <c r="AE10" s="202">
        <v>252.50342086557038</v>
      </c>
      <c r="AF10" s="202">
        <v>254.37352173684116</v>
      </c>
      <c r="AG10" s="202">
        <v>260.01775769021776</v>
      </c>
      <c r="AH10" s="202">
        <v>240.72465268165851</v>
      </c>
      <c r="AI10" s="202">
        <v>240.18456427399371</v>
      </c>
      <c r="AJ10" s="202">
        <v>229.10005340220812</v>
      </c>
      <c r="AL10" s="135"/>
      <c r="AN10" s="202">
        <v>1248.1044602734817</v>
      </c>
      <c r="AO10" s="199"/>
      <c r="AP10" s="202">
        <v>1284.9091523080015</v>
      </c>
      <c r="AQ10" s="199"/>
      <c r="AR10" s="202">
        <v>1062.5182321148004</v>
      </c>
      <c r="AS10" s="199"/>
      <c r="AT10" s="202">
        <v>970.02702804807814</v>
      </c>
    </row>
    <row r="11" spans="2:48" ht="4.5" customHeight="1">
      <c r="B11" s="201"/>
      <c r="C11" s="199"/>
      <c r="D11" s="199"/>
      <c r="E11" s="199"/>
      <c r="F11" s="199"/>
      <c r="G11" s="199"/>
      <c r="H11" s="199"/>
      <c r="I11" s="199"/>
      <c r="K11" s="135"/>
      <c r="L11" s="199"/>
      <c r="M11" s="199"/>
      <c r="N11" s="199"/>
      <c r="O11" s="135"/>
      <c r="Q11" s="199"/>
      <c r="R11" s="202"/>
      <c r="S11" s="199"/>
      <c r="V11" s="199"/>
      <c r="W11" s="199"/>
      <c r="X11" s="199"/>
      <c r="Y11" s="199"/>
      <c r="Z11" s="199"/>
      <c r="AA11" s="199"/>
      <c r="AB11" s="199"/>
      <c r="AC11" s="199"/>
      <c r="AD11" s="199"/>
      <c r="AE11" s="199"/>
      <c r="AF11" s="199"/>
      <c r="AG11" s="199"/>
      <c r="AH11" s="199"/>
      <c r="AI11" s="199"/>
      <c r="AJ11" s="199"/>
      <c r="AL11" s="135"/>
      <c r="AN11" s="199"/>
      <c r="AO11" s="202"/>
      <c r="AP11" s="199"/>
      <c r="AQ11" s="202"/>
      <c r="AR11" s="199"/>
      <c r="AS11" s="202"/>
      <c r="AT11" s="199"/>
    </row>
    <row r="12" spans="2:48" ht="15" customHeight="1">
      <c r="B12" s="203" t="s">
        <v>138</v>
      </c>
      <c r="C12" s="202">
        <v>99.374776309275774</v>
      </c>
      <c r="D12" s="202">
        <v>96.428110372286369</v>
      </c>
      <c r="E12" s="202">
        <v>87.094036894476744</v>
      </c>
      <c r="F12" s="202">
        <v>93.450945586326554</v>
      </c>
      <c r="G12" s="202">
        <v>96.883051456754401</v>
      </c>
      <c r="H12" s="202">
        <v>92.153609872692471</v>
      </c>
      <c r="I12" s="202">
        <v>81.694758531899765</v>
      </c>
      <c r="K12" s="135"/>
      <c r="L12" s="202">
        <f>SUM(C12:E12)</f>
        <v>282.89692357603889</v>
      </c>
      <c r="M12" s="202"/>
      <c r="N12" s="199">
        <f>SUM(G12:I12)</f>
        <v>270.73141986134664</v>
      </c>
      <c r="O12" s="135"/>
      <c r="Q12" s="199">
        <f>SUM(C12:F12)</f>
        <v>376.34786916236544</v>
      </c>
      <c r="R12" s="199"/>
      <c r="S12" s="199">
        <f>SUM(F12:I12)</f>
        <v>364.18236544767319</v>
      </c>
      <c r="V12" s="202">
        <v>97.690617939275839</v>
      </c>
      <c r="W12" s="202">
        <v>94.784606852286331</v>
      </c>
      <c r="X12" s="202">
        <v>85.354229324476833</v>
      </c>
      <c r="Y12" s="202">
        <v>92.252816836326588</v>
      </c>
      <c r="Z12" s="202">
        <v>93.114194106754383</v>
      </c>
      <c r="AA12" s="202">
        <v>85.596390312692449</v>
      </c>
      <c r="AB12" s="202">
        <v>76.87862698189987</v>
      </c>
      <c r="AC12" s="202">
        <v>80.397345325892303</v>
      </c>
      <c r="AD12" s="202">
        <v>72.912160497721459</v>
      </c>
      <c r="AE12" s="202">
        <v>65.934659738783353</v>
      </c>
      <c r="AF12" s="202">
        <v>70.982478282547845</v>
      </c>
      <c r="AG12" s="202">
        <v>59.11207230893551</v>
      </c>
      <c r="AH12" s="202">
        <v>67.468784759292745</v>
      </c>
      <c r="AI12" s="202">
        <v>83.929275508360831</v>
      </c>
      <c r="AJ12" s="202">
        <v>67.497590108530133</v>
      </c>
      <c r="AL12" s="135"/>
      <c r="AN12" s="202">
        <v>370.0822709523656</v>
      </c>
      <c r="AO12" s="199"/>
      <c r="AP12" s="202">
        <v>335.98655672723896</v>
      </c>
      <c r="AQ12" s="199"/>
      <c r="AR12" s="202">
        <v>269.01724651798827</v>
      </c>
      <c r="AS12" s="199"/>
      <c r="AT12" s="202">
        <v>278.00772268511923</v>
      </c>
    </row>
    <row r="13" spans="2:48" ht="15" customHeight="1">
      <c r="B13" s="205" t="s">
        <v>261</v>
      </c>
      <c r="C13" s="204">
        <f t="shared" ref="C13:H13" si="0">C12/C10</f>
        <v>0.32281204970877686</v>
      </c>
      <c r="D13" s="204">
        <f t="shared" si="0"/>
        <v>0.30186080418130856</v>
      </c>
      <c r="E13" s="204">
        <f t="shared" si="0"/>
        <v>0.28838005566778036</v>
      </c>
      <c r="F13" s="204">
        <f t="shared" si="0"/>
        <v>0.29312741960617245</v>
      </c>
      <c r="G13" s="204">
        <f t="shared" si="0"/>
        <v>0.29674621443123489</v>
      </c>
      <c r="H13" s="204">
        <f t="shared" si="0"/>
        <v>0.28467217053064164</v>
      </c>
      <c r="I13" s="204">
        <f>I12/I10</f>
        <v>0.26415234496455248</v>
      </c>
      <c r="K13" s="135"/>
      <c r="L13" s="204">
        <f>L12/L10</f>
        <v>0.30442006254708426</v>
      </c>
      <c r="M13" s="204"/>
      <c r="N13" s="204">
        <f>N12/N10</f>
        <v>0.28216641710715956</v>
      </c>
      <c r="O13" s="135"/>
      <c r="Q13" s="204">
        <f t="shared" ref="Q13:S13" si="1">Q12/Q10</f>
        <v>0.30153555342627408</v>
      </c>
      <c r="R13" s="199"/>
      <c r="S13" s="204">
        <f t="shared" si="1"/>
        <v>0.28490011961471379</v>
      </c>
      <c r="V13" s="204">
        <v>0.31734117837054249</v>
      </c>
      <c r="W13" s="204">
        <v>0.29671594245679006</v>
      </c>
      <c r="X13" s="204">
        <v>0.28261931909179994</v>
      </c>
      <c r="Y13" s="204">
        <v>0.28936925122553225</v>
      </c>
      <c r="Z13" s="204">
        <v>0.28468567074233259</v>
      </c>
      <c r="AA13" s="204">
        <v>0.26385468766175074</v>
      </c>
      <c r="AB13" s="204">
        <v>0.24807532968246623</v>
      </c>
      <c r="AC13" s="204">
        <v>0.24850481186428081</v>
      </c>
      <c r="AD13" s="204">
        <v>0.24656935206071171</v>
      </c>
      <c r="AE13" s="204">
        <v>0.26112382760107689</v>
      </c>
      <c r="AF13" s="204">
        <v>0.27904821931891893</v>
      </c>
      <c r="AG13" s="204">
        <v>0.22733859730980746</v>
      </c>
      <c r="AH13" s="204">
        <v>0.28027368201675418</v>
      </c>
      <c r="AI13" s="204">
        <v>0.3494365916563123</v>
      </c>
      <c r="AJ13" s="204">
        <v>0.29462057780506645</v>
      </c>
      <c r="AL13" s="135"/>
      <c r="AN13" s="204">
        <v>0.29651546223244329</v>
      </c>
      <c r="AO13" s="199"/>
      <c r="AP13" s="204">
        <v>0.26148662426734798</v>
      </c>
      <c r="AQ13" s="199"/>
      <c r="AR13" s="204">
        <v>0.25318835798473349</v>
      </c>
      <c r="AS13" s="199"/>
      <c r="AT13" s="204">
        <v>0.28659791392053885</v>
      </c>
    </row>
    <row r="14" spans="2:48" ht="6" customHeight="1">
      <c r="B14" s="205"/>
      <c r="K14" s="135"/>
      <c r="O14" s="135"/>
      <c r="AL14" s="135"/>
    </row>
    <row r="15" spans="2:48" ht="15" customHeight="1">
      <c r="B15" s="206" t="s">
        <v>262</v>
      </c>
      <c r="K15" s="135"/>
      <c r="O15" s="135"/>
      <c r="AL15" s="135"/>
    </row>
    <row r="16" spans="2:48" ht="15" customHeight="1">
      <c r="B16" s="188"/>
    </row>
    <row r="17" spans="2:47" ht="15" customHeight="1">
      <c r="B17" s="188"/>
    </row>
    <row r="18" spans="2:47" ht="20.399999999999999">
      <c r="B18" s="2" t="s">
        <v>147</v>
      </c>
      <c r="C18" s="91"/>
      <c r="D18" s="91"/>
      <c r="E18" s="91"/>
      <c r="F18" s="91"/>
      <c r="G18" s="91"/>
      <c r="H18" s="91"/>
      <c r="I18" s="91"/>
      <c r="J18" s="91"/>
      <c r="K18" s="91"/>
      <c r="L18" s="91"/>
      <c r="M18" s="91"/>
      <c r="N18" s="91"/>
      <c r="O18" s="91"/>
      <c r="P18" s="91"/>
      <c r="Q18" s="91"/>
      <c r="R18" s="91"/>
      <c r="S18" s="91"/>
      <c r="T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row>
    <row r="19" spans="2:47" ht="15">
      <c r="B19" s="131" t="s">
        <v>124</v>
      </c>
      <c r="C19" s="132"/>
      <c r="D19" s="132"/>
      <c r="E19" s="132"/>
      <c r="F19" s="132"/>
      <c r="G19" s="132"/>
      <c r="H19" s="132"/>
      <c r="I19" s="132"/>
      <c r="J19" s="132"/>
      <c r="L19" s="132"/>
      <c r="N19" s="132"/>
      <c r="Q19" s="132"/>
      <c r="S19" s="132"/>
      <c r="V19" s="132"/>
      <c r="W19" s="132"/>
      <c r="X19" s="132"/>
      <c r="Y19" s="132"/>
      <c r="Z19" s="132"/>
      <c r="AA19" s="132"/>
      <c r="AB19" s="132"/>
      <c r="AC19" s="132"/>
      <c r="AD19" s="132"/>
      <c r="AE19" s="132"/>
      <c r="AF19" s="132"/>
      <c r="AG19" s="132"/>
      <c r="AH19" s="132"/>
      <c r="AI19" s="132"/>
      <c r="AJ19" s="132"/>
      <c r="AK19" s="132"/>
      <c r="AN19" s="132"/>
      <c r="AP19" s="132"/>
      <c r="AR19" s="132"/>
      <c r="AT19" s="132"/>
    </row>
    <row r="20" spans="2:47" s="94" customFormat="1" ht="15" customHeight="1">
      <c r="B20" s="136"/>
      <c r="C20" s="136"/>
      <c r="D20" s="136"/>
      <c r="E20" s="136"/>
      <c r="F20" s="136"/>
      <c r="G20" s="136"/>
      <c r="H20" s="136"/>
      <c r="I20" s="136"/>
      <c r="J20" s="137"/>
      <c r="K20" s="140"/>
      <c r="L20" s="136"/>
      <c r="M20" s="136"/>
      <c r="N20" s="136"/>
      <c r="O20" s="140"/>
      <c r="P20" s="136"/>
      <c r="Q20" s="136"/>
      <c r="R20" s="136"/>
      <c r="S20" s="136"/>
      <c r="T20" s="136"/>
      <c r="U20" s="136"/>
      <c r="V20" s="136"/>
      <c r="W20" s="136"/>
      <c r="X20" s="136"/>
      <c r="Y20" s="136"/>
      <c r="Z20" s="136"/>
      <c r="AA20" s="136"/>
      <c r="AB20" s="136"/>
      <c r="AC20" s="136"/>
      <c r="AD20" s="136"/>
      <c r="AE20" s="136"/>
      <c r="AF20" s="136"/>
      <c r="AG20" s="136"/>
      <c r="AH20" s="136"/>
      <c r="AI20" s="136"/>
      <c r="AJ20" s="136"/>
      <c r="AK20" s="137"/>
      <c r="AL20" s="140"/>
      <c r="AM20" s="136"/>
      <c r="AN20" s="136"/>
      <c r="AO20" s="136"/>
      <c r="AP20" s="136"/>
      <c r="AQ20" s="136"/>
      <c r="AR20" s="136"/>
      <c r="AS20" s="136"/>
      <c r="AT20" s="136"/>
      <c r="AU20" s="136"/>
    </row>
    <row r="21" spans="2:47" ht="20.25" customHeight="1">
      <c r="B21" s="117" t="s">
        <v>148</v>
      </c>
      <c r="C21" s="137">
        <v>-23.994169716129981</v>
      </c>
      <c r="D21" s="137">
        <v>-25.181646646615707</v>
      </c>
      <c r="E21" s="137">
        <v>-28.940327654351755</v>
      </c>
      <c r="F21" s="137">
        <v>-84.400833497434618</v>
      </c>
      <c r="G21" s="137">
        <v>-29.907354720144671</v>
      </c>
      <c r="H21" s="137">
        <v>-34.146124491336671</v>
      </c>
      <c r="I21" s="137">
        <v>-133.42630382297824</v>
      </c>
      <c r="J21" s="137"/>
      <c r="K21" s="140"/>
      <c r="L21" s="137">
        <f>SUM(C21:E21)</f>
        <v>-78.11614401709744</v>
      </c>
      <c r="M21" s="137"/>
      <c r="N21" s="137">
        <f>SUM(G21:I21)</f>
        <v>-197.47978303445959</v>
      </c>
      <c r="O21" s="140"/>
      <c r="P21" s="138"/>
      <c r="Q21" s="137">
        <f>SUM(C21:F21)</f>
        <v>-162.51697751453207</v>
      </c>
      <c r="R21" s="137"/>
      <c r="S21" s="137">
        <f>SUM(F21:J21)</f>
        <v>-281.88061653189419</v>
      </c>
      <c r="T21" s="138"/>
      <c r="U21" s="138"/>
      <c r="V21" s="137">
        <v>-23.977792026295482</v>
      </c>
      <c r="W21" s="137">
        <v>-30.509851666615745</v>
      </c>
      <c r="X21" s="137">
        <v>-28.805558734351727</v>
      </c>
      <c r="Y21" s="137">
        <v>-86.51342760743465</v>
      </c>
      <c r="Z21" s="137">
        <v>-32.171724570144661</v>
      </c>
      <c r="AA21" s="137">
        <v>-41.570678601336652</v>
      </c>
      <c r="AB21" s="137">
        <v>-131.28742724297817</v>
      </c>
      <c r="AC21" s="137">
        <v>-304.08574453040666</v>
      </c>
      <c r="AD21" s="137">
        <v>-12.670001660571412</v>
      </c>
      <c r="AE21" s="137">
        <v>-48.689890580244189</v>
      </c>
      <c r="AF21" s="137">
        <v>-28.316746427519931</v>
      </c>
      <c r="AG21" s="137">
        <v>-88.853790062049939</v>
      </c>
      <c r="AH21" s="137">
        <v>-39.201246742947923</v>
      </c>
      <c r="AI21" s="137">
        <v>-19.367835205832105</v>
      </c>
      <c r="AJ21" s="137">
        <v>-13.214479892515561</v>
      </c>
      <c r="AK21" s="137"/>
      <c r="AL21" s="140"/>
      <c r="AM21" s="138"/>
      <c r="AN21" s="137">
        <v>-169.8066300346976</v>
      </c>
      <c r="AO21" s="137"/>
      <c r="AP21" s="137">
        <v>-509.11557494486613</v>
      </c>
      <c r="AQ21" s="137"/>
      <c r="AR21" s="137">
        <v>-178.53042873038547</v>
      </c>
      <c r="AS21" s="137"/>
      <c r="AT21" s="137">
        <v>-160.63735190334552</v>
      </c>
      <c r="AU21" s="138"/>
    </row>
    <row r="22" spans="2:47" ht="3.75" customHeight="1">
      <c r="B22" s="117"/>
      <c r="C22" s="139">
        <v>0</v>
      </c>
      <c r="D22" s="139">
        <v>0</v>
      </c>
      <c r="E22" s="139">
        <v>0</v>
      </c>
      <c r="F22" s="139">
        <v>0</v>
      </c>
      <c r="G22" s="139">
        <v>0</v>
      </c>
      <c r="H22" s="139">
        <v>0</v>
      </c>
      <c r="I22" s="139">
        <v>0</v>
      </c>
      <c r="J22" s="137"/>
      <c r="K22" s="140"/>
      <c r="L22" s="139">
        <v>0</v>
      </c>
      <c r="M22" s="139"/>
      <c r="N22" s="139">
        <v>0</v>
      </c>
      <c r="O22" s="140"/>
      <c r="P22" s="139"/>
      <c r="Q22" s="139">
        <v>0</v>
      </c>
      <c r="R22" s="139"/>
      <c r="S22" s="139">
        <v>0</v>
      </c>
      <c r="T22" s="139"/>
      <c r="U22" s="139"/>
      <c r="V22" s="139">
        <v>0</v>
      </c>
      <c r="W22" s="139">
        <v>0</v>
      </c>
      <c r="X22" s="139">
        <v>0</v>
      </c>
      <c r="Y22" s="139">
        <v>0</v>
      </c>
      <c r="Z22" s="139">
        <v>0</v>
      </c>
      <c r="AA22" s="139">
        <v>0</v>
      </c>
      <c r="AB22" s="139">
        <v>0</v>
      </c>
      <c r="AC22" s="139">
        <v>0</v>
      </c>
      <c r="AD22" s="139">
        <v>0</v>
      </c>
      <c r="AE22" s="139">
        <v>0</v>
      </c>
      <c r="AF22" s="139">
        <v>0</v>
      </c>
      <c r="AG22" s="139">
        <v>0</v>
      </c>
      <c r="AH22" s="139">
        <v>0</v>
      </c>
      <c r="AI22" s="139">
        <v>0</v>
      </c>
      <c r="AJ22" s="139">
        <v>0</v>
      </c>
      <c r="AK22" s="137"/>
      <c r="AL22" s="140"/>
      <c r="AM22" s="139"/>
      <c r="AN22" s="139">
        <v>0</v>
      </c>
      <c r="AO22" s="139"/>
      <c r="AP22" s="139">
        <v>0</v>
      </c>
      <c r="AQ22" s="139"/>
      <c r="AR22" s="139">
        <v>0</v>
      </c>
      <c r="AS22" s="139"/>
      <c r="AT22" s="139">
        <v>0</v>
      </c>
      <c r="AU22" s="139"/>
    </row>
    <row r="23" spans="2:47" s="143" customFormat="1" ht="20.25" customHeight="1">
      <c r="B23" s="105" t="s">
        <v>149</v>
      </c>
      <c r="C23" s="110">
        <v>4.0245614308543001</v>
      </c>
      <c r="D23" s="110">
        <v>1.6192626574316002</v>
      </c>
      <c r="E23" s="110">
        <v>-0.73276578451199992</v>
      </c>
      <c r="F23" s="110">
        <v>3.4962613393438002</v>
      </c>
      <c r="G23" s="110">
        <v>4.7202028535554001</v>
      </c>
      <c r="H23" s="110">
        <v>4.7384604220091004</v>
      </c>
      <c r="I23" s="110">
        <v>-3.7694312783821</v>
      </c>
      <c r="J23" s="137"/>
      <c r="K23" s="140"/>
      <c r="L23" s="110">
        <f>SUM(C23:E23)</f>
        <v>4.9110583037739</v>
      </c>
      <c r="M23" s="110"/>
      <c r="N23" s="110">
        <f>SUM(G23:I23)</f>
        <v>5.6892319971824001</v>
      </c>
      <c r="O23" s="140"/>
      <c r="P23" s="138"/>
      <c r="Q23" s="110">
        <f>SUM(C23:F23)</f>
        <v>8.4073196431177006</v>
      </c>
      <c r="R23" s="110"/>
      <c r="S23" s="110">
        <f>SUM(F23:J23)</f>
        <v>9.1854933365261999</v>
      </c>
      <c r="T23" s="141"/>
      <c r="U23" s="141"/>
      <c r="V23" s="110">
        <v>4.0245614308543001</v>
      </c>
      <c r="W23" s="110">
        <v>1.6192626574316002</v>
      </c>
      <c r="X23" s="110">
        <v>-0.73276578451199992</v>
      </c>
      <c r="Y23" s="110">
        <v>3.4428197793437998</v>
      </c>
      <c r="Z23" s="110">
        <v>4.7202028535554001</v>
      </c>
      <c r="AA23" s="110">
        <v>4.7384604220091004</v>
      </c>
      <c r="AB23" s="110">
        <v>-3.7694312783821</v>
      </c>
      <c r="AC23" s="110">
        <v>1.9523233556628006</v>
      </c>
      <c r="AD23" s="110">
        <v>2.4586613119499998</v>
      </c>
      <c r="AE23" s="110">
        <v>0.66140116666259996</v>
      </c>
      <c r="AF23" s="110">
        <v>0.31957418350849998</v>
      </c>
      <c r="AG23" s="110">
        <v>10.144008113469898</v>
      </c>
      <c r="AH23" s="110">
        <v>-1.7908418343099971E-2</v>
      </c>
      <c r="AI23" s="110">
        <v>2.0072242327776997</v>
      </c>
      <c r="AJ23" s="110">
        <v>1.4412132396830002</v>
      </c>
      <c r="AK23" s="137"/>
      <c r="AL23" s="140"/>
      <c r="AM23" s="138"/>
      <c r="AN23" s="110">
        <v>8.3538780831176993</v>
      </c>
      <c r="AO23" s="110"/>
      <c r="AP23" s="110">
        <v>7.6415553528452005</v>
      </c>
      <c r="AQ23" s="110"/>
      <c r="AR23" s="110">
        <v>13.583644775590997</v>
      </c>
      <c r="AS23" s="110"/>
      <c r="AT23" s="110">
        <v>13.574537167587499</v>
      </c>
      <c r="AU23" s="141"/>
    </row>
    <row r="24" spans="2:47" s="143" customFormat="1" ht="20.25" customHeight="1">
      <c r="B24" s="105" t="s">
        <v>150</v>
      </c>
      <c r="C24" s="110">
        <v>38.017393313901799</v>
      </c>
      <c r="D24" s="110">
        <v>38.526757939818204</v>
      </c>
      <c r="E24" s="110">
        <v>38.338892534383994</v>
      </c>
      <c r="F24" s="110">
        <v>38.211970332581501</v>
      </c>
      <c r="G24" s="110">
        <v>38.899343972980901</v>
      </c>
      <c r="H24" s="110">
        <v>39.131551665963201</v>
      </c>
      <c r="I24" s="110">
        <v>39.746996512572103</v>
      </c>
      <c r="J24" s="137"/>
      <c r="K24" s="140"/>
      <c r="L24" s="110">
        <f>SUM(C24:E24)</f>
        <v>114.883043788104</v>
      </c>
      <c r="M24" s="110"/>
      <c r="N24" s="110">
        <f>SUM(G24:I24)</f>
        <v>117.7778921515162</v>
      </c>
      <c r="O24" s="140"/>
      <c r="P24" s="138"/>
      <c r="Q24" s="110">
        <f>SUM(C24:F24)</f>
        <v>153.09501412068551</v>
      </c>
      <c r="R24" s="110"/>
      <c r="S24" s="110">
        <f>SUM(F24:J24)</f>
        <v>155.9898624840977</v>
      </c>
      <c r="T24" s="141"/>
      <c r="U24" s="141"/>
      <c r="V24" s="110">
        <v>38.676746273901799</v>
      </c>
      <c r="W24" s="110">
        <v>39.2290785798182</v>
      </c>
      <c r="X24" s="110">
        <v>39.086550774384001</v>
      </c>
      <c r="Y24" s="110">
        <v>38.998989852581502</v>
      </c>
      <c r="Z24" s="110">
        <v>39.701201252980901</v>
      </c>
      <c r="AA24" s="110">
        <v>39.958344625963207</v>
      </c>
      <c r="AB24" s="110">
        <v>40.572862112572103</v>
      </c>
      <c r="AC24" s="110">
        <v>43.216858298533602</v>
      </c>
      <c r="AD24" s="110">
        <v>41.588076052196399</v>
      </c>
      <c r="AE24" s="110">
        <v>44.439529747132894</v>
      </c>
      <c r="AF24" s="110">
        <v>43.611872858780295</v>
      </c>
      <c r="AG24" s="110">
        <v>44.238633740633901</v>
      </c>
      <c r="AH24" s="110">
        <v>43.131398288374392</v>
      </c>
      <c r="AI24" s="110">
        <v>42.867125260039501</v>
      </c>
      <c r="AJ24" s="110">
        <v>41.757481009753704</v>
      </c>
      <c r="AK24" s="137"/>
      <c r="AL24" s="140"/>
      <c r="AM24" s="138"/>
      <c r="AN24" s="110">
        <v>155.99136548068549</v>
      </c>
      <c r="AO24" s="110"/>
      <c r="AP24" s="110">
        <v>163.44926629004979</v>
      </c>
      <c r="AQ24" s="110"/>
      <c r="AR24" s="110">
        <v>173.8781123987435</v>
      </c>
      <c r="AS24" s="110"/>
      <c r="AT24" s="110">
        <v>171.99463829880148</v>
      </c>
      <c r="AU24" s="141"/>
    </row>
    <row r="25" spans="2:47" ht="20.25" customHeight="1">
      <c r="B25" s="105" t="s">
        <v>151</v>
      </c>
      <c r="C25" s="110">
        <v>38.018618993932499</v>
      </c>
      <c r="D25" s="110">
        <v>36.367826071883407</v>
      </c>
      <c r="E25" s="110">
        <v>35.041394911741094</v>
      </c>
      <c r="F25" s="110">
        <v>36.056722445731999</v>
      </c>
      <c r="G25" s="110">
        <v>28.019990338164398</v>
      </c>
      <c r="H25" s="110">
        <v>27.191358526818199</v>
      </c>
      <c r="I25" s="110">
        <v>27.114419088669401</v>
      </c>
      <c r="J25" s="137"/>
      <c r="K25" s="140"/>
      <c r="L25" s="110">
        <f>SUM(C25:E25)</f>
        <v>109.427839977557</v>
      </c>
      <c r="M25" s="110"/>
      <c r="N25" s="110">
        <f>SUM(G25:I25)</f>
        <v>82.32576795365199</v>
      </c>
      <c r="O25" s="140"/>
      <c r="P25" s="138"/>
      <c r="Q25" s="110">
        <f>SUM(C25:F25)</f>
        <v>145.48456242328899</v>
      </c>
      <c r="R25" s="110"/>
      <c r="S25" s="110">
        <f>SUM(F25:J25)</f>
        <v>118.38249039938398</v>
      </c>
      <c r="T25" s="141"/>
      <c r="U25" s="141"/>
      <c r="V25" s="110">
        <v>36.238780553932493</v>
      </c>
      <c r="W25" s="110">
        <v>34.743386751883413</v>
      </c>
      <c r="X25" s="110">
        <v>33.410204361741087</v>
      </c>
      <c r="Y25" s="110">
        <v>33.683920425732005</v>
      </c>
      <c r="Z25" s="110">
        <v>26.623925448164396</v>
      </c>
      <c r="AA25" s="110">
        <v>24.779190776818197</v>
      </c>
      <c r="AB25" s="110">
        <v>25.0792134486694</v>
      </c>
      <c r="AC25" s="110">
        <v>24.420305020264713</v>
      </c>
      <c r="AD25" s="110">
        <v>23.185106971654395</v>
      </c>
      <c r="AE25" s="110">
        <v>22.846980270624496</v>
      </c>
      <c r="AF25" s="110">
        <v>22.095318200919497</v>
      </c>
      <c r="AG25" s="110">
        <v>25.825117517902395</v>
      </c>
      <c r="AH25" s="110">
        <v>19.599366339017898</v>
      </c>
      <c r="AI25" s="110">
        <v>19.420261024426402</v>
      </c>
      <c r="AJ25" s="110">
        <v>19.094093517223403</v>
      </c>
      <c r="AK25" s="137"/>
      <c r="AL25" s="140"/>
      <c r="AM25" s="138"/>
      <c r="AN25" s="110">
        <v>138.076292093289</v>
      </c>
      <c r="AO25" s="110"/>
      <c r="AP25" s="110">
        <v>100.90263469391672</v>
      </c>
      <c r="AQ25" s="110"/>
      <c r="AR25" s="110">
        <v>93.952522961100783</v>
      </c>
      <c r="AS25" s="110"/>
      <c r="AT25" s="110">
        <v>83.938838398570084</v>
      </c>
      <c r="AU25" s="141"/>
    </row>
    <row r="26" spans="2:47" ht="20.25" customHeight="1">
      <c r="B26" s="111" t="s">
        <v>152</v>
      </c>
      <c r="C26" s="142">
        <f t="shared" ref="C26:I26" si="2">SUM(C21:C25)</f>
        <v>56.066404022558615</v>
      </c>
      <c r="D26" s="142">
        <f t="shared" si="2"/>
        <v>51.332200022517505</v>
      </c>
      <c r="E26" s="142">
        <f t="shared" si="2"/>
        <v>43.707194007261336</v>
      </c>
      <c r="F26" s="142">
        <f t="shared" si="2"/>
        <v>-6.6358793797773146</v>
      </c>
      <c r="G26" s="142">
        <f t="shared" si="2"/>
        <v>41.732182444556031</v>
      </c>
      <c r="H26" s="142">
        <f t="shared" si="2"/>
        <v>36.915246123453826</v>
      </c>
      <c r="I26" s="142">
        <f t="shared" si="2"/>
        <v>-70.334319500118823</v>
      </c>
      <c r="J26" s="137"/>
      <c r="K26" s="140"/>
      <c r="L26" s="142">
        <f>SUM(C26:E26)</f>
        <v>151.10579805233746</v>
      </c>
      <c r="M26" s="142"/>
      <c r="N26" s="142">
        <f>SUM(G26:I26)</f>
        <v>8.313109067891034</v>
      </c>
      <c r="O26" s="140"/>
      <c r="P26" s="138"/>
      <c r="Q26" s="142">
        <f>SUM(C26:F26)</f>
        <v>144.46991867256014</v>
      </c>
      <c r="R26" s="142"/>
      <c r="S26" s="142">
        <f>SUM(F26:J26)</f>
        <v>1.6772296881137265</v>
      </c>
      <c r="T26" s="138"/>
      <c r="U26" s="138"/>
      <c r="V26" s="142">
        <v>54.962296232393108</v>
      </c>
      <c r="W26" s="142">
        <v>45.081876322517473</v>
      </c>
      <c r="X26" s="142">
        <v>42.958430617261357</v>
      </c>
      <c r="Y26" s="142">
        <v>-10.38769754977735</v>
      </c>
      <c r="Z26" s="142">
        <v>38.873604984556039</v>
      </c>
      <c r="AA26" s="142">
        <v>27.905317223453849</v>
      </c>
      <c r="AB26" s="142">
        <v>-69.404782960118752</v>
      </c>
      <c r="AC26" s="142">
        <v>-234.49625785594549</v>
      </c>
      <c r="AD26" s="142">
        <v>54.561842675229386</v>
      </c>
      <c r="AE26" s="142">
        <v>19.258020604175801</v>
      </c>
      <c r="AF26" s="142">
        <v>37.710018815688358</v>
      </c>
      <c r="AG26" s="142">
        <v>-8.646030690043748</v>
      </c>
      <c r="AH26" s="142">
        <v>23.51160946610127</v>
      </c>
      <c r="AI26" s="142">
        <v>44.926775311411497</v>
      </c>
      <c r="AJ26" s="142">
        <v>49.078307874144542</v>
      </c>
      <c r="AK26" s="137"/>
      <c r="AL26" s="140"/>
      <c r="AM26" s="138"/>
      <c r="AN26" s="142">
        <v>132.61490562239456</v>
      </c>
      <c r="AO26" s="142"/>
      <c r="AP26" s="142">
        <v>-237.12211860805434</v>
      </c>
      <c r="AQ26" s="142"/>
      <c r="AR26" s="142">
        <v>102.8838514050498</v>
      </c>
      <c r="AS26" s="142"/>
      <c r="AT26" s="142">
        <v>108.87066196161356</v>
      </c>
      <c r="AU26" s="138"/>
    </row>
    <row r="27" spans="2:47" ht="20.25" customHeight="1">
      <c r="B27" s="105" t="s">
        <v>237</v>
      </c>
      <c r="C27" s="110">
        <v>-3.3280820000000002</v>
      </c>
      <c r="D27" s="110">
        <v>-0.70405116730849993</v>
      </c>
      <c r="E27" s="110">
        <v>-0.78107599999999999</v>
      </c>
      <c r="F27" s="110">
        <v>2.9163480000000002</v>
      </c>
      <c r="G27" s="110">
        <v>1.6765460000000001</v>
      </c>
      <c r="H27" s="110">
        <v>2.7083889999999999</v>
      </c>
      <c r="I27" s="110">
        <v>0.57972100000000004</v>
      </c>
      <c r="J27" s="110"/>
      <c r="K27" s="140"/>
      <c r="L27" s="110">
        <f>SUM(C27:E27)</f>
        <v>-4.8132091673085</v>
      </c>
      <c r="M27" s="110"/>
      <c r="N27" s="110">
        <f>SUM(G27:I27)</f>
        <v>4.9646560000000006</v>
      </c>
      <c r="O27" s="140"/>
      <c r="P27" s="138"/>
      <c r="Q27" s="110">
        <f>SUM(C27:F27)</f>
        <v>-1.8968611673084999</v>
      </c>
      <c r="R27" s="110"/>
      <c r="S27" s="110">
        <f>SUM(F27:J27)</f>
        <v>7.8810039999999999</v>
      </c>
      <c r="T27" s="141"/>
      <c r="U27" s="141"/>
      <c r="V27" s="110">
        <v>-3.3280820000000002</v>
      </c>
      <c r="W27" s="110">
        <v>-0.70405116730849993</v>
      </c>
      <c r="X27" s="110">
        <v>-0.78107599999999999</v>
      </c>
      <c r="Y27" s="110">
        <v>2.9163480000000002</v>
      </c>
      <c r="Z27" s="110">
        <v>1.6765460000000001</v>
      </c>
      <c r="AA27" s="110">
        <v>2.7083889999999999</v>
      </c>
      <c r="AB27" s="110">
        <v>0.57972100000000004</v>
      </c>
      <c r="AC27" s="110">
        <v>-0.6274558499999987</v>
      </c>
      <c r="AD27" s="110">
        <v>0.84546264999998755</v>
      </c>
      <c r="AE27" s="110">
        <v>-0.40503427000000003</v>
      </c>
      <c r="AF27" s="110">
        <v>-0.94746917000000153</v>
      </c>
      <c r="AG27" s="110">
        <v>0.70763949000000004</v>
      </c>
      <c r="AH27" s="110">
        <v>-0.12537607000000001</v>
      </c>
      <c r="AI27" s="110">
        <v>0</v>
      </c>
      <c r="AJ27" s="110">
        <v>0</v>
      </c>
      <c r="AK27" s="110"/>
      <c r="AL27" s="140"/>
      <c r="AM27" s="138"/>
      <c r="AN27" s="110">
        <v>-1.8968611673084999</v>
      </c>
      <c r="AO27" s="110"/>
      <c r="AP27" s="110">
        <v>4.3372001500000019</v>
      </c>
      <c r="AQ27" s="110"/>
      <c r="AR27" s="110">
        <v>0.20059869999998603</v>
      </c>
      <c r="AS27" s="110"/>
      <c r="AT27" s="110">
        <v>0.58226342000000009</v>
      </c>
      <c r="AU27" s="141"/>
    </row>
    <row r="28" spans="2:47" ht="20.25" customHeight="1">
      <c r="B28" s="105" t="s">
        <v>238</v>
      </c>
      <c r="C28" s="110">
        <v>6.0520496107770967</v>
      </c>
      <c r="D28" s="110">
        <v>9.731205182492392</v>
      </c>
      <c r="E28" s="110">
        <v>9.2411634863415415</v>
      </c>
      <c r="F28" s="110">
        <v>57.866360968669724</v>
      </c>
      <c r="G28" s="110">
        <v>6.0723130853570311</v>
      </c>
      <c r="H28" s="110">
        <v>8.9987973391436924</v>
      </c>
      <c r="I28" s="110">
        <v>110.29667522140849</v>
      </c>
      <c r="J28" s="110"/>
      <c r="K28" s="140"/>
      <c r="L28" s="110">
        <f t="shared" ref="L28:L42" si="3">SUM(C28:E28)</f>
        <v>25.02441827961103</v>
      </c>
      <c r="M28" s="110"/>
      <c r="N28" s="110">
        <f t="shared" ref="N28:N42" si="4">SUM(G28:I28)</f>
        <v>125.36778564590921</v>
      </c>
      <c r="O28" s="140"/>
      <c r="P28" s="138"/>
      <c r="Q28" s="110">
        <f t="shared" ref="Q28:Q42" si="5">SUM(C28:F28)</f>
        <v>82.890779248280751</v>
      </c>
      <c r="R28" s="110"/>
      <c r="S28" s="110">
        <f t="shared" ref="S28:S42" si="6">SUM(F28:J28)</f>
        <v>183.23414661457895</v>
      </c>
      <c r="T28" s="141"/>
      <c r="U28" s="141"/>
      <c r="V28" s="110">
        <v>7.1561575807770987</v>
      </c>
      <c r="W28" s="110">
        <v>10.225271883807665</v>
      </c>
      <c r="X28" s="110">
        <v>9.9899268433862076</v>
      </c>
      <c r="Y28" s="110">
        <v>59.010849011059832</v>
      </c>
      <c r="Z28" s="110">
        <v>11.134528053926807</v>
      </c>
      <c r="AA28" s="110">
        <v>13.528255669143702</v>
      </c>
      <c r="AB28" s="110">
        <v>111.3671385371788</v>
      </c>
      <c r="AC28" s="110">
        <v>271.91797769720739</v>
      </c>
      <c r="AD28" s="110">
        <v>-28.534270669929729</v>
      </c>
      <c r="AE28" s="110">
        <v>7.7581565778674193</v>
      </c>
      <c r="AF28" s="110">
        <v>-1.8904441357596506</v>
      </c>
      <c r="AG28" s="110">
        <v>30.716385685912222</v>
      </c>
      <c r="AH28" s="110">
        <v>13.064571225881641</v>
      </c>
      <c r="AI28" s="110">
        <v>-0.29372229342678025</v>
      </c>
      <c r="AJ28" s="110">
        <v>-19.325891852204165</v>
      </c>
      <c r="AK28" s="110"/>
      <c r="AL28" s="140"/>
      <c r="AM28" s="138"/>
      <c r="AN28" s="110">
        <v>86.382205319030803</v>
      </c>
      <c r="AO28" s="110"/>
      <c r="AP28" s="110">
        <v>407.94789995745668</v>
      </c>
      <c r="AQ28" s="110"/>
      <c r="AR28" s="110">
        <v>8.0498274580902631</v>
      </c>
      <c r="AS28" s="110"/>
      <c r="AT28" s="110">
        <v>24.161342766162917</v>
      </c>
      <c r="AU28" s="141"/>
    </row>
    <row r="29" spans="2:47" ht="20.25" hidden="1" customHeight="1" outlineLevel="1">
      <c r="B29" s="189" t="s">
        <v>239</v>
      </c>
      <c r="C29" s="190">
        <v>0.95912441999999998</v>
      </c>
      <c r="D29" s="190">
        <v>1.93619871</v>
      </c>
      <c r="E29" s="190">
        <v>1.6209346299999998</v>
      </c>
      <c r="F29" s="190">
        <v>3.1302560000000001</v>
      </c>
      <c r="G29" s="190">
        <v>2.7980813100000002</v>
      </c>
      <c r="H29" s="190">
        <v>2.6614233805567999</v>
      </c>
      <c r="I29" s="190">
        <v>1.44394077</v>
      </c>
      <c r="J29" s="110"/>
      <c r="K29" s="140"/>
      <c r="L29" s="190">
        <f t="shared" si="3"/>
        <v>4.5162577600000002</v>
      </c>
      <c r="M29" s="190"/>
      <c r="N29" s="190">
        <f t="shared" si="4"/>
        <v>6.9034454605568003</v>
      </c>
      <c r="O29" s="140"/>
      <c r="P29" s="138"/>
      <c r="Q29" s="190">
        <f t="shared" si="5"/>
        <v>7.6465137600000004</v>
      </c>
      <c r="R29" s="190"/>
      <c r="S29" s="190">
        <f t="shared" si="6"/>
        <v>10.033701460556799</v>
      </c>
      <c r="T29" s="141"/>
      <c r="U29" s="141"/>
      <c r="V29" s="190">
        <v>0.95912442000000009</v>
      </c>
      <c r="W29" s="190">
        <v>1.93619871</v>
      </c>
      <c r="X29" s="190">
        <v>1.6209346299999998</v>
      </c>
      <c r="Y29" s="190">
        <v>3.1302560000000001</v>
      </c>
      <c r="Z29" s="190">
        <v>2.7980813100000002</v>
      </c>
      <c r="AA29" s="190">
        <v>2.6614233805567999</v>
      </c>
      <c r="AB29" s="190">
        <v>1.44394077</v>
      </c>
      <c r="AC29" s="190">
        <v>0.92401189000000128</v>
      </c>
      <c r="AD29" s="190">
        <v>0.86109592000000001</v>
      </c>
      <c r="AE29" s="190">
        <v>0.92074082999999995</v>
      </c>
      <c r="AF29" s="190">
        <v>0.69777297999999999</v>
      </c>
      <c r="AG29" s="190">
        <v>0.36659309999999995</v>
      </c>
      <c r="AH29" s="190">
        <v>0.38722618000000003</v>
      </c>
      <c r="AI29" s="190">
        <v>0.59264340999999998</v>
      </c>
      <c r="AJ29" s="190">
        <v>0.53919238000000014</v>
      </c>
      <c r="AK29" s="110"/>
      <c r="AL29" s="140"/>
      <c r="AM29" s="138"/>
      <c r="AN29" s="190">
        <v>7.6465137600000004</v>
      </c>
      <c r="AO29" s="190"/>
      <c r="AP29" s="190">
        <v>7.8274573505568013</v>
      </c>
      <c r="AQ29" s="190"/>
      <c r="AR29" s="190">
        <v>2.8462028299999997</v>
      </c>
      <c r="AS29" s="190"/>
      <c r="AT29" s="190">
        <v>1.8856550700000003</v>
      </c>
      <c r="AU29" s="141"/>
    </row>
    <row r="30" spans="2:47" ht="20.25" hidden="1" customHeight="1" outlineLevel="1">
      <c r="B30" s="191" t="s">
        <v>288</v>
      </c>
      <c r="C30" s="110">
        <v>4.794344485823796</v>
      </c>
      <c r="D30" s="110">
        <v>6.7081950603028924</v>
      </c>
      <c r="E30" s="110">
        <v>5.7838991937839417</v>
      </c>
      <c r="F30" s="110">
        <v>6.6421104197715275</v>
      </c>
      <c r="G30" s="110">
        <v>3.0552769408136307</v>
      </c>
      <c r="H30" s="110">
        <v>4.7260561281684925</v>
      </c>
      <c r="I30" s="110">
        <v>9.1933441863448984</v>
      </c>
      <c r="J30" s="110"/>
      <c r="K30" s="140"/>
      <c r="L30" s="110">
        <f t="shared" si="3"/>
        <v>17.286438739910629</v>
      </c>
      <c r="M30" s="110"/>
      <c r="N30" s="110">
        <f t="shared" si="4"/>
        <v>16.974677255327023</v>
      </c>
      <c r="O30" s="140"/>
      <c r="P30" s="138"/>
      <c r="Q30" s="110">
        <f t="shared" si="5"/>
        <v>23.928549159682156</v>
      </c>
      <c r="R30" s="110"/>
      <c r="S30" s="110">
        <f t="shared" si="6"/>
        <v>23.61678767509855</v>
      </c>
      <c r="T30" s="141"/>
      <c r="U30" s="141"/>
      <c r="V30" s="110">
        <v>5.898452455823799</v>
      </c>
      <c r="W30" s="110">
        <v>7.9224995716181645</v>
      </c>
      <c r="X30" s="110">
        <v>6.5326625508286087</v>
      </c>
      <c r="Y30" s="110">
        <v>7.7865984621616313</v>
      </c>
      <c r="Z30" s="110">
        <v>8.117491909383407</v>
      </c>
      <c r="AA30" s="110">
        <v>9.255514458168502</v>
      </c>
      <c r="AB30" s="110">
        <v>12.787807502115211</v>
      </c>
      <c r="AC30" s="110">
        <v>18.697178459034181</v>
      </c>
      <c r="AD30" s="110">
        <v>5.7634263253824658</v>
      </c>
      <c r="AE30" s="110">
        <v>6.5830180255315192</v>
      </c>
      <c r="AF30" s="110">
        <v>6.4124239594846477</v>
      </c>
      <c r="AG30" s="110">
        <v>21.336803018492422</v>
      </c>
      <c r="AH30" s="110">
        <v>12.979014426297841</v>
      </c>
      <c r="AI30" s="110">
        <v>-4.4383672112280115E-2</v>
      </c>
      <c r="AJ30" s="110">
        <v>8.3692522447741347</v>
      </c>
      <c r="AK30" s="110"/>
      <c r="AL30" s="140"/>
      <c r="AM30" s="138"/>
      <c r="AN30" s="110">
        <v>28.140213040432204</v>
      </c>
      <c r="AO30" s="110"/>
      <c r="AP30" s="110">
        <v>48.8579923287013</v>
      </c>
      <c r="AQ30" s="110"/>
      <c r="AR30" s="110">
        <v>40.095671328891058</v>
      </c>
      <c r="AS30" s="110"/>
      <c r="AT30" s="110">
        <v>42.640686017452111</v>
      </c>
      <c r="AU30" s="141"/>
    </row>
    <row r="31" spans="2:47" ht="20.25" hidden="1" customHeight="1" outlineLevel="1">
      <c r="B31" s="191" t="s">
        <v>240</v>
      </c>
      <c r="C31" s="110">
        <v>0.29858070495330002</v>
      </c>
      <c r="D31" s="110">
        <v>0.36657360218950003</v>
      </c>
      <c r="E31" s="110">
        <v>0.76893125255759986</v>
      </c>
      <c r="F31" s="110">
        <v>-3.3069131101799661E-2</v>
      </c>
      <c r="G31" s="110">
        <v>0.21895483454339998</v>
      </c>
      <c r="H31" s="110">
        <v>0.20737473041839996</v>
      </c>
      <c r="I31" s="110">
        <v>-2.2465734936399983E-2</v>
      </c>
      <c r="J31" s="110"/>
      <c r="K31" s="140"/>
      <c r="L31" s="110">
        <f t="shared" si="3"/>
        <v>1.4340855597003999</v>
      </c>
      <c r="M31" s="110"/>
      <c r="N31" s="110">
        <f t="shared" si="4"/>
        <v>0.40386383002539999</v>
      </c>
      <c r="O31" s="140"/>
      <c r="P31" s="138"/>
      <c r="Q31" s="110">
        <f t="shared" si="5"/>
        <v>1.4010164285986002</v>
      </c>
      <c r="R31" s="110"/>
      <c r="S31" s="110">
        <f t="shared" si="6"/>
        <v>0.37079469892360034</v>
      </c>
      <c r="T31" s="141"/>
      <c r="U31" s="141"/>
      <c r="V31" s="110">
        <v>0.29858070495329997</v>
      </c>
      <c r="W31" s="110">
        <v>0.36657360218950003</v>
      </c>
      <c r="X31" s="110">
        <v>0.76893125255759986</v>
      </c>
      <c r="Y31" s="110">
        <v>-3.3069131101799661E-2</v>
      </c>
      <c r="Z31" s="110">
        <v>0.21895483454339998</v>
      </c>
      <c r="AA31" s="110">
        <v>0.20737473041839996</v>
      </c>
      <c r="AB31" s="110">
        <v>-2.2465734936399983E-2</v>
      </c>
      <c r="AC31" s="110">
        <v>-0.10278411182679999</v>
      </c>
      <c r="AD31" s="110">
        <v>0.1567381046878</v>
      </c>
      <c r="AE31" s="110">
        <v>0.25439772233589991</v>
      </c>
      <c r="AF31" s="110">
        <v>0.27907443475570004</v>
      </c>
      <c r="AG31" s="110">
        <v>-0.57608888258020008</v>
      </c>
      <c r="AH31" s="110">
        <v>-0.30166938041619995</v>
      </c>
      <c r="AI31" s="110">
        <v>-2.1378449757678002</v>
      </c>
      <c r="AJ31" s="110">
        <v>-0.16419735697830018</v>
      </c>
      <c r="AK31" s="110"/>
      <c r="AL31" s="140"/>
      <c r="AM31" s="138"/>
      <c r="AN31" s="110">
        <v>1.4010164285986002</v>
      </c>
      <c r="AO31" s="110"/>
      <c r="AP31" s="110">
        <v>0.30107971819860002</v>
      </c>
      <c r="AQ31" s="110"/>
      <c r="AR31" s="110">
        <v>0.11412137919919985</v>
      </c>
      <c r="AS31" s="110"/>
      <c r="AT31" s="110">
        <v>-3.1798005957425</v>
      </c>
      <c r="AU31" s="141"/>
    </row>
    <row r="32" spans="2:47" ht="20.25" hidden="1" customHeight="1" outlineLevel="1">
      <c r="B32" s="191" t="s">
        <v>241</v>
      </c>
      <c r="C32" s="110">
        <v>0</v>
      </c>
      <c r="D32" s="110">
        <v>0.72023781000000009</v>
      </c>
      <c r="E32" s="110">
        <v>0</v>
      </c>
      <c r="F32" s="110">
        <v>0</v>
      </c>
      <c r="G32" s="110">
        <v>0</v>
      </c>
      <c r="H32" s="110">
        <v>0</v>
      </c>
      <c r="I32" s="110">
        <v>0</v>
      </c>
      <c r="J32" s="110"/>
      <c r="K32" s="140"/>
      <c r="L32" s="110">
        <f t="shared" si="3"/>
        <v>0.72023781000000009</v>
      </c>
      <c r="M32" s="110"/>
      <c r="N32" s="110">
        <f t="shared" si="4"/>
        <v>0</v>
      </c>
      <c r="O32" s="140"/>
      <c r="P32" s="138"/>
      <c r="Q32" s="110">
        <f t="shared" si="5"/>
        <v>0.72023781000000009</v>
      </c>
      <c r="R32" s="110"/>
      <c r="S32" s="110">
        <f t="shared" si="6"/>
        <v>0</v>
      </c>
      <c r="T32" s="141"/>
      <c r="U32" s="141"/>
      <c r="V32" s="110">
        <v>0</v>
      </c>
      <c r="W32" s="110">
        <v>0</v>
      </c>
      <c r="X32" s="110">
        <v>0</v>
      </c>
      <c r="Y32" s="110">
        <v>0</v>
      </c>
      <c r="Z32" s="110">
        <v>0</v>
      </c>
      <c r="AA32" s="110">
        <v>0</v>
      </c>
      <c r="AB32" s="110">
        <v>0</v>
      </c>
      <c r="AC32" s="110">
        <v>0</v>
      </c>
      <c r="AD32" s="110">
        <v>-35.315531019999995</v>
      </c>
      <c r="AE32" s="110">
        <v>0</v>
      </c>
      <c r="AF32" s="110">
        <v>-9.2797155099999991</v>
      </c>
      <c r="AG32" s="110">
        <v>0</v>
      </c>
      <c r="AH32" s="110">
        <v>0</v>
      </c>
      <c r="AI32" s="110">
        <v>1.2958629444533001</v>
      </c>
      <c r="AJ32" s="110">
        <v>0</v>
      </c>
      <c r="AK32" s="110"/>
      <c r="AL32" s="140"/>
      <c r="AM32" s="138"/>
      <c r="AN32" s="110">
        <v>0</v>
      </c>
      <c r="AO32" s="110"/>
      <c r="AP32" s="110">
        <v>0</v>
      </c>
      <c r="AQ32" s="110"/>
      <c r="AR32" s="110">
        <v>-44.595246529999997</v>
      </c>
      <c r="AS32" s="110"/>
      <c r="AT32" s="110">
        <v>1.2958629444533001</v>
      </c>
      <c r="AU32" s="141"/>
    </row>
    <row r="33" spans="1:47" ht="20.25" hidden="1" customHeight="1" outlineLevel="1">
      <c r="B33" s="191" t="s">
        <v>264</v>
      </c>
      <c r="C33" s="110">
        <v>0</v>
      </c>
      <c r="D33" s="110">
        <v>0</v>
      </c>
      <c r="E33" s="110">
        <v>0</v>
      </c>
      <c r="F33" s="110">
        <v>0</v>
      </c>
      <c r="G33" s="110">
        <v>0</v>
      </c>
      <c r="H33" s="110">
        <v>0</v>
      </c>
      <c r="I33" s="110">
        <v>0</v>
      </c>
      <c r="J33" s="110"/>
      <c r="K33" s="140"/>
      <c r="L33" s="110">
        <f t="shared" si="3"/>
        <v>0</v>
      </c>
      <c r="M33" s="110"/>
      <c r="N33" s="110">
        <f t="shared" si="4"/>
        <v>0</v>
      </c>
      <c r="O33" s="140"/>
      <c r="P33" s="138"/>
      <c r="Q33" s="110">
        <f t="shared" si="5"/>
        <v>0</v>
      </c>
      <c r="R33" s="110"/>
      <c r="S33" s="110">
        <f t="shared" si="6"/>
        <v>0</v>
      </c>
      <c r="T33" s="141"/>
      <c r="U33" s="141"/>
      <c r="V33" s="110">
        <v>0</v>
      </c>
      <c r="W33" s="110">
        <v>0</v>
      </c>
      <c r="X33" s="110">
        <v>0</v>
      </c>
      <c r="Y33" s="110">
        <v>0</v>
      </c>
      <c r="Z33" s="110">
        <v>0</v>
      </c>
      <c r="AA33" s="110">
        <v>0</v>
      </c>
      <c r="AB33" s="110">
        <v>0</v>
      </c>
      <c r="AC33" s="110">
        <v>0</v>
      </c>
      <c r="AD33" s="110">
        <v>0</v>
      </c>
      <c r="AE33" s="110">
        <v>0</v>
      </c>
      <c r="AF33" s="110">
        <v>0</v>
      </c>
      <c r="AG33" s="110">
        <v>0</v>
      </c>
      <c r="AH33" s="110">
        <v>0</v>
      </c>
      <c r="AI33" s="110">
        <v>0</v>
      </c>
      <c r="AJ33" s="110">
        <v>0</v>
      </c>
      <c r="AK33" s="110"/>
      <c r="AL33" s="140"/>
      <c r="AM33" s="138"/>
      <c r="AN33" s="110">
        <v>0</v>
      </c>
      <c r="AO33" s="110"/>
      <c r="AP33" s="110">
        <v>0</v>
      </c>
      <c r="AQ33" s="110"/>
      <c r="AR33" s="110">
        <v>0</v>
      </c>
      <c r="AS33" s="110"/>
      <c r="AT33" s="110">
        <v>0</v>
      </c>
      <c r="AU33" s="141"/>
    </row>
    <row r="34" spans="1:47" ht="20.25" hidden="1" customHeight="1" outlineLevel="1">
      <c r="B34" s="191" t="s">
        <v>242</v>
      </c>
      <c r="C34" s="110">
        <v>0</v>
      </c>
      <c r="D34" s="110">
        <v>0</v>
      </c>
      <c r="E34" s="110">
        <v>1.06739841</v>
      </c>
      <c r="F34" s="110">
        <v>0</v>
      </c>
      <c r="G34" s="110">
        <v>0</v>
      </c>
      <c r="H34" s="110">
        <v>1.4039431</v>
      </c>
      <c r="I34" s="110">
        <v>0</v>
      </c>
      <c r="J34" s="110"/>
      <c r="K34" s="140"/>
      <c r="L34" s="110">
        <f t="shared" si="3"/>
        <v>1.06739841</v>
      </c>
      <c r="M34" s="110"/>
      <c r="N34" s="110">
        <f t="shared" si="4"/>
        <v>1.4039431</v>
      </c>
      <c r="O34" s="140"/>
      <c r="P34" s="138"/>
      <c r="Q34" s="110">
        <f t="shared" si="5"/>
        <v>1.06739841</v>
      </c>
      <c r="R34" s="110"/>
      <c r="S34" s="110">
        <f t="shared" si="6"/>
        <v>1.4039431</v>
      </c>
      <c r="T34" s="141"/>
      <c r="U34" s="141"/>
      <c r="V34" s="110">
        <v>0</v>
      </c>
      <c r="W34" s="110">
        <v>0</v>
      </c>
      <c r="X34" s="110">
        <v>1.06739841</v>
      </c>
      <c r="Y34" s="110">
        <v>0</v>
      </c>
      <c r="Z34" s="110">
        <v>0</v>
      </c>
      <c r="AA34" s="110">
        <v>1.4039431</v>
      </c>
      <c r="AB34" s="110">
        <v>0</v>
      </c>
      <c r="AC34" s="110">
        <v>0</v>
      </c>
      <c r="AD34" s="110">
        <v>0</v>
      </c>
      <c r="AE34" s="110">
        <v>0</v>
      </c>
      <c r="AF34" s="110">
        <v>0</v>
      </c>
      <c r="AG34" s="110">
        <v>9.5890784499999988</v>
      </c>
      <c r="AH34" s="110">
        <v>0</v>
      </c>
      <c r="AI34" s="110">
        <v>0</v>
      </c>
      <c r="AJ34" s="110">
        <v>-28.07013912</v>
      </c>
      <c r="AK34" s="110"/>
      <c r="AL34" s="140"/>
      <c r="AM34" s="138"/>
      <c r="AN34" s="110">
        <v>1.06739841</v>
      </c>
      <c r="AO34" s="110"/>
      <c r="AP34" s="110">
        <v>1.4039431</v>
      </c>
      <c r="AQ34" s="110"/>
      <c r="AR34" s="110">
        <v>9.5890784499999988</v>
      </c>
      <c r="AS34" s="110"/>
      <c r="AT34" s="110">
        <v>-18.481060670000002</v>
      </c>
      <c r="AU34" s="141"/>
    </row>
    <row r="35" spans="1:47" ht="20.25" hidden="1" customHeight="1" outlineLevel="1">
      <c r="B35" s="191" t="s">
        <v>67</v>
      </c>
      <c r="C35" s="110">
        <v>0</v>
      </c>
      <c r="D35" s="110">
        <v>0</v>
      </c>
      <c r="E35" s="110">
        <v>0</v>
      </c>
      <c r="F35" s="110">
        <v>48.127063679999999</v>
      </c>
      <c r="G35" s="110">
        <v>0</v>
      </c>
      <c r="H35" s="110">
        <v>0</v>
      </c>
      <c r="I35" s="110">
        <v>99.681855999999996</v>
      </c>
      <c r="J35" s="110"/>
      <c r="K35" s="140"/>
      <c r="L35" s="110">
        <f t="shared" si="3"/>
        <v>0</v>
      </c>
      <c r="M35" s="110"/>
      <c r="N35" s="110">
        <f t="shared" si="4"/>
        <v>99.681855999999996</v>
      </c>
      <c r="O35" s="140"/>
      <c r="P35" s="138"/>
      <c r="Q35" s="110">
        <f t="shared" si="5"/>
        <v>48.127063679999999</v>
      </c>
      <c r="R35" s="110"/>
      <c r="S35" s="110">
        <f t="shared" si="6"/>
        <v>147.80891968</v>
      </c>
      <c r="T35" s="141"/>
      <c r="U35" s="141"/>
      <c r="V35" s="110">
        <v>0</v>
      </c>
      <c r="W35" s="110">
        <v>0</v>
      </c>
      <c r="X35" s="110">
        <v>0</v>
      </c>
      <c r="Y35" s="110">
        <v>48.127063679999999</v>
      </c>
      <c r="Z35" s="110">
        <v>0</v>
      </c>
      <c r="AA35" s="110">
        <v>0</v>
      </c>
      <c r="AB35" s="110">
        <v>97.157855999999995</v>
      </c>
      <c r="AC35" s="110">
        <v>252.39957146</v>
      </c>
      <c r="AD35" s="110">
        <v>0</v>
      </c>
      <c r="AE35" s="110">
        <v>0</v>
      </c>
      <c r="AF35" s="110">
        <v>0</v>
      </c>
      <c r="AG35" s="110">
        <v>0</v>
      </c>
      <c r="AH35" s="110">
        <v>0</v>
      </c>
      <c r="AI35" s="110">
        <v>0</v>
      </c>
      <c r="AJ35" s="110">
        <v>0</v>
      </c>
      <c r="AK35" s="110"/>
      <c r="AL35" s="140"/>
      <c r="AM35" s="138"/>
      <c r="AN35" s="110">
        <v>48.127063679999999</v>
      </c>
      <c r="AO35" s="110"/>
      <c r="AP35" s="110">
        <v>349.55742745999999</v>
      </c>
      <c r="AQ35" s="110"/>
      <c r="AR35" s="110">
        <v>0</v>
      </c>
      <c r="AS35" s="110"/>
      <c r="AT35" s="110">
        <v>0</v>
      </c>
      <c r="AU35" s="141"/>
    </row>
    <row r="36" spans="1:47" ht="20.25" customHeight="1" collapsed="1">
      <c r="B36" s="207" t="s">
        <v>265</v>
      </c>
      <c r="C36" s="142">
        <f t="shared" ref="C36:I36" si="7">+C26+C27+C28</f>
        <v>58.79037163333571</v>
      </c>
      <c r="D36" s="142">
        <f t="shared" si="7"/>
        <v>60.359354037701394</v>
      </c>
      <c r="E36" s="142">
        <f t="shared" si="7"/>
        <v>52.167281493602879</v>
      </c>
      <c r="F36" s="142">
        <f t="shared" si="7"/>
        <v>54.146829588892409</v>
      </c>
      <c r="G36" s="142">
        <f t="shared" si="7"/>
        <v>49.481041529913064</v>
      </c>
      <c r="H36" s="142">
        <f t="shared" si="7"/>
        <v>48.622432462597516</v>
      </c>
      <c r="I36" s="142">
        <f t="shared" si="7"/>
        <v>40.542076721289675</v>
      </c>
      <c r="J36" s="137"/>
      <c r="K36" s="140"/>
      <c r="L36" s="142">
        <f t="shared" si="3"/>
        <v>171.31700716463999</v>
      </c>
      <c r="M36" s="142"/>
      <c r="N36" s="142">
        <f t="shared" si="4"/>
        <v>138.64555071380025</v>
      </c>
      <c r="O36" s="140"/>
      <c r="P36" s="138"/>
      <c r="Q36" s="142">
        <f t="shared" si="5"/>
        <v>225.46383675353241</v>
      </c>
      <c r="R36" s="142"/>
      <c r="S36" s="142">
        <f t="shared" si="6"/>
        <v>192.79238030269266</v>
      </c>
      <c r="T36" s="138"/>
      <c r="U36" s="138"/>
      <c r="V36" s="142">
        <v>58.790371813170204</v>
      </c>
      <c r="W36" s="142">
        <v>54.603097039016639</v>
      </c>
      <c r="X36" s="142">
        <v>52.167281460647565</v>
      </c>
      <c r="Y36" s="142">
        <v>51.539499461282482</v>
      </c>
      <c r="Z36" s="142">
        <v>51.684679038482848</v>
      </c>
      <c r="AA36" s="142">
        <v>44.14196189259755</v>
      </c>
      <c r="AB36" s="142">
        <v>42.542076577060058</v>
      </c>
      <c r="AC36" s="142">
        <v>36.794263991261914</v>
      </c>
      <c r="AD36" s="142">
        <v>26.873034655299644</v>
      </c>
      <c r="AE36" s="142">
        <v>26.611142912043221</v>
      </c>
      <c r="AF36" s="142">
        <v>34.872105509928701</v>
      </c>
      <c r="AG36" s="142">
        <v>22.777994485868476</v>
      </c>
      <c r="AH36" s="142">
        <v>36.450804621982911</v>
      </c>
      <c r="AI36" s="142">
        <v>44.633053017984714</v>
      </c>
      <c r="AJ36" s="142">
        <v>29.752416021940377</v>
      </c>
      <c r="AK36" s="137"/>
      <c r="AL36" s="140"/>
      <c r="AM36" s="138"/>
      <c r="AN36" s="142">
        <v>217.10024977411689</v>
      </c>
      <c r="AO36" s="142"/>
      <c r="AP36" s="142">
        <v>175.16298149940235</v>
      </c>
      <c r="AQ36" s="142"/>
      <c r="AR36" s="142">
        <v>111.13427756314005</v>
      </c>
      <c r="AS36" s="142"/>
      <c r="AT36" s="142">
        <v>133.61426814777647</v>
      </c>
      <c r="AU36" s="138"/>
    </row>
    <row r="37" spans="1:47" ht="20.25" customHeight="1">
      <c r="B37" s="105" t="s">
        <v>154</v>
      </c>
      <c r="C37" s="110">
        <v>1.0573009900000003</v>
      </c>
      <c r="D37" s="110">
        <v>0.81916550999999982</v>
      </c>
      <c r="E37" s="110">
        <v>0.2200685</v>
      </c>
      <c r="F37" s="110">
        <v>2.0245031</v>
      </c>
      <c r="G37" s="110">
        <v>1.0082270800000002</v>
      </c>
      <c r="H37" s="110">
        <v>2.0300903199999998</v>
      </c>
      <c r="I37" s="110">
        <v>1.15459519</v>
      </c>
      <c r="J37" s="110"/>
      <c r="K37" s="140"/>
      <c r="L37" s="110">
        <f t="shared" si="3"/>
        <v>2.0965350000000003</v>
      </c>
      <c r="M37" s="110"/>
      <c r="N37" s="110">
        <f t="shared" si="4"/>
        <v>4.1929125899999997</v>
      </c>
      <c r="O37" s="140"/>
      <c r="P37" s="138"/>
      <c r="Q37" s="110">
        <f t="shared" si="5"/>
        <v>4.1210380999999998</v>
      </c>
      <c r="R37" s="110"/>
      <c r="S37" s="110">
        <f t="shared" si="6"/>
        <v>6.2174156900000002</v>
      </c>
      <c r="T37" s="141"/>
      <c r="U37" s="141"/>
      <c r="V37" s="110">
        <v>1.0573009900000003</v>
      </c>
      <c r="W37" s="110">
        <v>1.5394033199999999</v>
      </c>
      <c r="X37" s="110">
        <v>0.2200685</v>
      </c>
      <c r="Y37" s="110">
        <v>2.0245031</v>
      </c>
      <c r="Z37" s="110">
        <v>1.0082270800000002</v>
      </c>
      <c r="AA37" s="110">
        <v>2.0300903199999998</v>
      </c>
      <c r="AB37" s="110">
        <v>1.15459519</v>
      </c>
      <c r="AC37" s="110">
        <v>1.5102393999999999</v>
      </c>
      <c r="AD37" s="110">
        <v>4.3741576799999997</v>
      </c>
      <c r="AE37" s="110">
        <v>4.7994928700000008</v>
      </c>
      <c r="AF37" s="110">
        <v>2.5638226414713539</v>
      </c>
      <c r="AG37" s="110">
        <v>4.882060322000001</v>
      </c>
      <c r="AH37" s="110">
        <v>4.6481144800000003</v>
      </c>
      <c r="AI37" s="110">
        <v>1.3500596000000002</v>
      </c>
      <c r="AJ37" s="110">
        <v>1.9283296400000001</v>
      </c>
      <c r="AK37" s="110"/>
      <c r="AL37" s="140"/>
      <c r="AM37" s="138"/>
      <c r="AN37" s="110">
        <v>4.8412759100000002</v>
      </c>
      <c r="AO37" s="110"/>
      <c r="AP37" s="110">
        <v>5.7031519899999994</v>
      </c>
      <c r="AQ37" s="110"/>
      <c r="AR37" s="110">
        <v>16.619533513471357</v>
      </c>
      <c r="AS37" s="110"/>
      <c r="AT37" s="110">
        <v>12.808564042</v>
      </c>
      <c r="AU37" s="141"/>
    </row>
    <row r="38" spans="1:47" ht="20.25" customHeight="1">
      <c r="B38" s="105" t="s">
        <v>153</v>
      </c>
      <c r="C38" s="110">
        <v>9.7181847054214057</v>
      </c>
      <c r="D38" s="110">
        <v>8.9043428699999989</v>
      </c>
      <c r="E38" s="110">
        <v>16.505921867044666</v>
      </c>
      <c r="F38" s="110">
        <v>19.106506</v>
      </c>
      <c r="G38" s="110">
        <v>23.660852638569768</v>
      </c>
      <c r="H38" s="110">
        <v>18.708014581627019</v>
      </c>
      <c r="I38" s="110">
        <v>16.84800385577033</v>
      </c>
      <c r="J38" s="110"/>
      <c r="K38" s="140"/>
      <c r="L38" s="110">
        <f t="shared" si="3"/>
        <v>35.128449442466071</v>
      </c>
      <c r="M38" s="110"/>
      <c r="N38" s="110">
        <f t="shared" si="4"/>
        <v>59.21687107596712</v>
      </c>
      <c r="O38" s="140"/>
      <c r="P38" s="138"/>
      <c r="Q38" s="110">
        <f t="shared" si="5"/>
        <v>54.234955442466074</v>
      </c>
      <c r="R38" s="110"/>
      <c r="S38" s="110">
        <f t="shared" si="6"/>
        <v>78.323377075967116</v>
      </c>
      <c r="T38" s="141"/>
      <c r="U38" s="141"/>
      <c r="V38" s="110">
        <v>9.7181847054214057</v>
      </c>
      <c r="W38" s="110">
        <v>8.9043428699999989</v>
      </c>
      <c r="X38" s="110">
        <v>16.505921867044666</v>
      </c>
      <c r="Y38" s="110">
        <v>19.106506</v>
      </c>
      <c r="Z38" s="110">
        <v>23.660852638569768</v>
      </c>
      <c r="AA38" s="110">
        <v>18.708014581627019</v>
      </c>
      <c r="AB38" s="110">
        <v>16.84800385577033</v>
      </c>
      <c r="AC38" s="110">
        <v>14.718655356051629</v>
      </c>
      <c r="AD38" s="110">
        <v>13.139570714679241</v>
      </c>
      <c r="AE38" s="110">
        <v>11.721314837343202</v>
      </c>
      <c r="AF38" s="110">
        <v>11.258214103460665</v>
      </c>
      <c r="AG38" s="110">
        <v>9.4971252924263414</v>
      </c>
      <c r="AH38" s="110">
        <v>5.3667213871462902</v>
      </c>
      <c r="AI38" s="110">
        <v>4.9281899999999998</v>
      </c>
      <c r="AJ38" s="110">
        <v>4.6954944325092001</v>
      </c>
      <c r="AK38" s="110"/>
      <c r="AL38" s="140"/>
      <c r="AM38" s="138"/>
      <c r="AN38" s="110">
        <v>54.234955442466074</v>
      </c>
      <c r="AO38" s="110"/>
      <c r="AP38" s="110">
        <v>73.935526432018747</v>
      </c>
      <c r="AQ38" s="110"/>
      <c r="AR38" s="110">
        <v>45.616224947909451</v>
      </c>
      <c r="AS38" s="110"/>
      <c r="AT38" s="110">
        <v>24.487531112081832</v>
      </c>
      <c r="AU38" s="141"/>
    </row>
    <row r="39" spans="1:47" ht="20.25" hidden="1" customHeight="1" outlineLevel="1">
      <c r="B39" s="189" t="s">
        <v>234</v>
      </c>
      <c r="C39" s="190">
        <v>9.7181847054214057</v>
      </c>
      <c r="D39" s="190">
        <v>8.9043428699999989</v>
      </c>
      <c r="E39" s="190">
        <v>15.048272162660821</v>
      </c>
      <c r="F39" s="190">
        <v>17.384346465105761</v>
      </c>
      <c r="G39" s="190">
        <v>21.9414809749209</v>
      </c>
      <c r="H39" s="190">
        <v>17.561893823297023</v>
      </c>
      <c r="I39" s="190">
        <v>15.694019543363577</v>
      </c>
      <c r="J39" s="110"/>
      <c r="K39" s="140"/>
      <c r="L39" s="190">
        <f t="shared" si="3"/>
        <v>33.670799738082223</v>
      </c>
      <c r="M39" s="190"/>
      <c r="N39" s="190">
        <f t="shared" si="4"/>
        <v>55.1973943415815</v>
      </c>
      <c r="O39" s="140"/>
      <c r="P39" s="138"/>
      <c r="Q39" s="190">
        <f t="shared" si="5"/>
        <v>51.055146203187988</v>
      </c>
      <c r="R39" s="190"/>
      <c r="S39" s="190">
        <f t="shared" si="6"/>
        <v>72.581740806687264</v>
      </c>
      <c r="T39" s="141"/>
      <c r="U39" s="141"/>
      <c r="V39" s="190">
        <v>9.7181847054214057</v>
      </c>
      <c r="W39" s="190">
        <v>8.9043428699999989</v>
      </c>
      <c r="X39" s="190">
        <v>15.048272162660821</v>
      </c>
      <c r="Y39" s="190">
        <v>17.384346465105761</v>
      </c>
      <c r="Z39" s="190">
        <v>21.9414809749209</v>
      </c>
      <c r="AA39" s="190">
        <v>17.561893823297023</v>
      </c>
      <c r="AB39" s="190">
        <v>15.694019543363577</v>
      </c>
      <c r="AC39" s="190">
        <v>13.9909624384706</v>
      </c>
      <c r="AD39" s="190">
        <v>13.139570714679241</v>
      </c>
      <c r="AE39" s="190">
        <v>11.721314837343202</v>
      </c>
      <c r="AF39" s="190">
        <v>11.258214103460665</v>
      </c>
      <c r="AG39" s="190">
        <v>9.4971252924263414</v>
      </c>
      <c r="AH39" s="190">
        <v>5.3667213871462902</v>
      </c>
      <c r="AI39" s="190">
        <v>4.9281899999999998</v>
      </c>
      <c r="AJ39" s="190">
        <v>4.6954944325092001</v>
      </c>
      <c r="AK39" s="110"/>
      <c r="AL39" s="140"/>
      <c r="AM39" s="138"/>
      <c r="AN39" s="190">
        <v>51.055146203187988</v>
      </c>
      <c r="AO39" s="190"/>
      <c r="AP39" s="190">
        <v>69.188356780052104</v>
      </c>
      <c r="AQ39" s="190"/>
      <c r="AR39" s="190">
        <v>45.616224947909451</v>
      </c>
      <c r="AS39" s="190"/>
      <c r="AT39" s="190">
        <v>24.487531112081832</v>
      </c>
      <c r="AU39" s="141"/>
    </row>
    <row r="40" spans="1:47" ht="20.25" hidden="1" customHeight="1" outlineLevel="1">
      <c r="B40" s="191" t="s">
        <v>235</v>
      </c>
      <c r="C40" s="110">
        <v>0</v>
      </c>
      <c r="D40" s="110">
        <v>0</v>
      </c>
      <c r="E40" s="110">
        <v>0</v>
      </c>
      <c r="F40" s="110">
        <v>0</v>
      </c>
      <c r="G40" s="110">
        <v>7.7044690771572916E-2</v>
      </c>
      <c r="H40" s="110">
        <v>2.5092870218579234E-2</v>
      </c>
      <c r="I40" s="110">
        <v>7.5944945355191883E-4</v>
      </c>
      <c r="J40" s="110"/>
      <c r="K40" s="140"/>
      <c r="L40" s="110">
        <f t="shared" si="3"/>
        <v>0</v>
      </c>
      <c r="M40" s="110"/>
      <c r="N40" s="110">
        <f t="shared" si="4"/>
        <v>0.10289701044370406</v>
      </c>
      <c r="O40" s="140"/>
      <c r="P40" s="138"/>
      <c r="Q40" s="110">
        <f t="shared" si="5"/>
        <v>0</v>
      </c>
      <c r="R40" s="110"/>
      <c r="S40" s="110">
        <f t="shared" si="6"/>
        <v>0.10289701044370406</v>
      </c>
      <c r="T40" s="141"/>
      <c r="U40" s="141"/>
      <c r="V40" s="110">
        <v>0</v>
      </c>
      <c r="W40" s="110">
        <v>0</v>
      </c>
      <c r="X40" s="110">
        <v>0</v>
      </c>
      <c r="Y40" s="110">
        <v>0</v>
      </c>
      <c r="Z40" s="110">
        <v>7.7044690771572916E-2</v>
      </c>
      <c r="AA40" s="110">
        <v>2.5092870218579234E-2</v>
      </c>
      <c r="AB40" s="110">
        <v>7.5944945355191883E-4</v>
      </c>
      <c r="AC40" s="110">
        <v>0</v>
      </c>
      <c r="AD40" s="110">
        <v>0</v>
      </c>
      <c r="AE40" s="110">
        <v>0</v>
      </c>
      <c r="AF40" s="110">
        <v>0</v>
      </c>
      <c r="AG40" s="110">
        <v>0</v>
      </c>
      <c r="AH40" s="110">
        <v>0</v>
      </c>
      <c r="AI40" s="110">
        <v>0</v>
      </c>
      <c r="AJ40" s="110">
        <v>0</v>
      </c>
      <c r="AK40" s="110"/>
      <c r="AL40" s="140"/>
      <c r="AM40" s="138"/>
      <c r="AN40" s="110">
        <v>0</v>
      </c>
      <c r="AO40" s="110"/>
      <c r="AP40" s="110">
        <v>0.10289701044370406</v>
      </c>
      <c r="AQ40" s="110"/>
      <c r="AR40" s="110">
        <v>0</v>
      </c>
      <c r="AS40" s="110"/>
      <c r="AT40" s="110">
        <v>0</v>
      </c>
      <c r="AU40" s="141"/>
    </row>
    <row r="41" spans="1:47" ht="20.25" hidden="1" customHeight="1" outlineLevel="1">
      <c r="B41" s="191" t="s">
        <v>236</v>
      </c>
      <c r="C41" s="110">
        <v>0</v>
      </c>
      <c r="D41" s="110">
        <v>0</v>
      </c>
      <c r="E41" s="110">
        <v>1.4576497043838439</v>
      </c>
      <c r="F41" s="110">
        <v>1.7221595348942373</v>
      </c>
      <c r="G41" s="110">
        <v>1.642326972877296</v>
      </c>
      <c r="H41" s="110">
        <v>1.1210278881114184</v>
      </c>
      <c r="I41" s="110">
        <v>1.1532248629532</v>
      </c>
      <c r="J41" s="110"/>
      <c r="K41" s="140"/>
      <c r="L41" s="110">
        <f t="shared" si="3"/>
        <v>1.4576497043838439</v>
      </c>
      <c r="M41" s="110"/>
      <c r="N41" s="110">
        <f t="shared" si="4"/>
        <v>3.9165797239419149</v>
      </c>
      <c r="O41" s="140"/>
      <c r="P41" s="138"/>
      <c r="Q41" s="110">
        <f t="shared" si="5"/>
        <v>3.1798092392780815</v>
      </c>
      <c r="R41" s="110"/>
      <c r="S41" s="110">
        <f t="shared" si="6"/>
        <v>5.6387392588361518</v>
      </c>
      <c r="T41" s="141"/>
      <c r="U41" s="141"/>
      <c r="V41" s="110">
        <v>0</v>
      </c>
      <c r="W41" s="110">
        <v>0</v>
      </c>
      <c r="X41" s="110">
        <v>1.4576497043838439</v>
      </c>
      <c r="Y41" s="110">
        <v>1.7221595348942373</v>
      </c>
      <c r="Z41" s="110">
        <v>1.642326972877296</v>
      </c>
      <c r="AA41" s="110">
        <v>1.1210278881114184</v>
      </c>
      <c r="AB41" s="110">
        <v>1.1532248629532</v>
      </c>
      <c r="AC41" s="110">
        <v>0.72769291758102994</v>
      </c>
      <c r="AD41" s="110">
        <v>0</v>
      </c>
      <c r="AE41" s="110">
        <v>0</v>
      </c>
      <c r="AF41" s="110">
        <v>0</v>
      </c>
      <c r="AG41" s="110">
        <v>0</v>
      </c>
      <c r="AH41" s="110">
        <v>0</v>
      </c>
      <c r="AI41" s="110">
        <v>0</v>
      </c>
      <c r="AJ41" s="110">
        <v>0</v>
      </c>
      <c r="AK41" s="110"/>
      <c r="AL41" s="140"/>
      <c r="AM41" s="138"/>
      <c r="AN41" s="110">
        <v>3.1798092392780815</v>
      </c>
      <c r="AO41" s="110"/>
      <c r="AP41" s="110">
        <v>4.6442726415229449</v>
      </c>
      <c r="AQ41" s="110"/>
      <c r="AR41" s="110">
        <v>0</v>
      </c>
      <c r="AS41" s="110"/>
      <c r="AT41" s="110">
        <v>0</v>
      </c>
      <c r="AU41" s="141"/>
    </row>
    <row r="42" spans="1:47" ht="20.25" customHeight="1" collapsed="1">
      <c r="B42" s="111" t="s">
        <v>156</v>
      </c>
      <c r="C42" s="142">
        <f t="shared" ref="C42:I42" si="8">+C36+C37+C38</f>
        <v>69.565857328757119</v>
      </c>
      <c r="D42" s="142">
        <f t="shared" si="8"/>
        <v>70.082862417701392</v>
      </c>
      <c r="E42" s="142">
        <f t="shared" si="8"/>
        <v>68.893271860647545</v>
      </c>
      <c r="F42" s="142">
        <f t="shared" si="8"/>
        <v>75.277838688892402</v>
      </c>
      <c r="G42" s="142">
        <f t="shared" si="8"/>
        <v>74.150121248482833</v>
      </c>
      <c r="H42" s="142">
        <f t="shared" si="8"/>
        <v>69.360537364224541</v>
      </c>
      <c r="I42" s="142">
        <f t="shared" si="8"/>
        <v>58.544675767060006</v>
      </c>
      <c r="J42" s="137"/>
      <c r="K42" s="140"/>
      <c r="L42" s="142">
        <f t="shared" si="3"/>
        <v>208.54199160710607</v>
      </c>
      <c r="M42" s="142"/>
      <c r="N42" s="142">
        <f t="shared" si="4"/>
        <v>202.05533437976737</v>
      </c>
      <c r="O42" s="140"/>
      <c r="P42" s="138"/>
      <c r="Q42" s="142">
        <f t="shared" si="5"/>
        <v>283.81983029599849</v>
      </c>
      <c r="R42" s="142"/>
      <c r="S42" s="142">
        <f t="shared" si="6"/>
        <v>277.33317306865979</v>
      </c>
      <c r="T42" s="138"/>
      <c r="U42" s="138"/>
      <c r="V42" s="142">
        <v>69.565857508591606</v>
      </c>
      <c r="W42" s="142">
        <v>65.046843229016631</v>
      </c>
      <c r="X42" s="142">
        <v>68.893271827692232</v>
      </c>
      <c r="Y42" s="142">
        <v>72.670508561282475</v>
      </c>
      <c r="Z42" s="142">
        <v>76.353758757052617</v>
      </c>
      <c r="AA42" s="142">
        <v>64.880066794224575</v>
      </c>
      <c r="AB42" s="142">
        <v>60.54467562283039</v>
      </c>
      <c r="AC42" s="142">
        <v>53.023158747313545</v>
      </c>
      <c r="AD42" s="142">
        <v>44.386763049978882</v>
      </c>
      <c r="AE42" s="142">
        <v>43.131950619386423</v>
      </c>
      <c r="AF42" s="142">
        <v>48.694142254860722</v>
      </c>
      <c r="AG42" s="142">
        <v>37.157180100294816</v>
      </c>
      <c r="AH42" s="142">
        <v>46.465640489129207</v>
      </c>
      <c r="AI42" s="142">
        <v>50.911302617984717</v>
      </c>
      <c r="AJ42" s="142">
        <v>36.376240094449578</v>
      </c>
      <c r="AK42" s="137"/>
      <c r="AL42" s="140"/>
      <c r="AM42" s="138"/>
      <c r="AN42" s="142">
        <v>276.17648112658293</v>
      </c>
      <c r="AO42" s="142"/>
      <c r="AP42" s="142">
        <v>254.80165992142113</v>
      </c>
      <c r="AQ42" s="142"/>
      <c r="AR42" s="142">
        <v>173.37003602452083</v>
      </c>
      <c r="AS42" s="142"/>
      <c r="AT42" s="142">
        <v>170.91036330185833</v>
      </c>
      <c r="AU42" s="138"/>
    </row>
    <row r="43" spans="1:47" s="143" customFormat="1" ht="20.25" customHeight="1">
      <c r="B43" s="105" t="s">
        <v>155</v>
      </c>
      <c r="J43" s="110"/>
      <c r="K43" s="140"/>
      <c r="L43" s="143" t="s">
        <v>140</v>
      </c>
      <c r="M43" s="138" t="s">
        <v>140</v>
      </c>
      <c r="N43" s="143" t="s">
        <v>140</v>
      </c>
      <c r="O43" s="140"/>
      <c r="P43" s="141"/>
      <c r="Q43" s="208">
        <v>-3.2710476689621695</v>
      </c>
      <c r="R43" s="141"/>
      <c r="S43" s="208">
        <v>2.4756018111490952</v>
      </c>
      <c r="T43" s="141"/>
      <c r="U43" s="141"/>
      <c r="AK43" s="110"/>
      <c r="AL43" s="140"/>
      <c r="AM43" s="141"/>
      <c r="AN43" s="208">
        <v>-3.2710476689621695</v>
      </c>
      <c r="AO43" s="141"/>
      <c r="AP43" s="208">
        <v>0.96945949839492607</v>
      </c>
      <c r="AQ43" s="141"/>
      <c r="AR43" s="208">
        <v>-0.15318009758242959</v>
      </c>
      <c r="AS43" s="141"/>
      <c r="AT43" s="208">
        <v>-0.33947126692365331</v>
      </c>
      <c r="AU43" s="141"/>
    </row>
    <row r="44" spans="1:47" ht="20.25" customHeight="1">
      <c r="B44" s="105" t="s">
        <v>266</v>
      </c>
      <c r="J44" s="110"/>
      <c r="K44" s="140"/>
      <c r="L44" s="133" t="s">
        <v>140</v>
      </c>
      <c r="M44" s="141"/>
      <c r="N44" s="133" t="s">
        <v>140</v>
      </c>
      <c r="O44" s="140"/>
      <c r="P44" s="141"/>
      <c r="Q44" s="208">
        <v>71.011356572190721</v>
      </c>
      <c r="R44" s="141"/>
      <c r="S44" s="208">
        <v>85.654265953132366</v>
      </c>
      <c r="T44" s="141"/>
      <c r="U44" s="141"/>
      <c r="AK44" s="110"/>
      <c r="AL44" s="140"/>
      <c r="AM44" s="141"/>
      <c r="AN44" s="208">
        <v>71.011356572190707</v>
      </c>
      <c r="AO44" s="141"/>
      <c r="AP44" s="208">
        <v>113.43604679457806</v>
      </c>
      <c r="AQ44" s="141"/>
      <c r="AR44" s="208">
        <v>182.27065072323313</v>
      </c>
      <c r="AS44" s="141"/>
      <c r="AT44" s="208">
        <v>189.92752881298213</v>
      </c>
      <c r="AU44" s="141"/>
    </row>
    <row r="45" spans="1:47" ht="3.75" customHeight="1">
      <c r="B45" s="117"/>
      <c r="J45" s="137"/>
      <c r="K45" s="140"/>
      <c r="M45" s="137"/>
      <c r="O45" s="140"/>
      <c r="P45" s="137"/>
      <c r="Q45" s="199"/>
      <c r="R45" s="137"/>
      <c r="S45" s="199"/>
      <c r="T45" s="137"/>
      <c r="U45" s="137"/>
      <c r="AK45" s="137"/>
      <c r="AL45" s="140"/>
      <c r="AM45" s="137"/>
      <c r="AN45" s="199"/>
      <c r="AO45" s="137"/>
      <c r="AP45" s="199"/>
      <c r="AQ45" s="137"/>
      <c r="AR45" s="199"/>
      <c r="AS45" s="137"/>
      <c r="AT45" s="199"/>
      <c r="AU45" s="137"/>
    </row>
    <row r="46" spans="1:47" ht="20.25" customHeight="1">
      <c r="B46" s="111" t="s">
        <v>157</v>
      </c>
      <c r="I46" s="133" t="s">
        <v>140</v>
      </c>
      <c r="J46" s="137"/>
      <c r="K46" s="140"/>
      <c r="L46" s="133" t="s">
        <v>140</v>
      </c>
      <c r="M46" s="138" t="s">
        <v>140</v>
      </c>
      <c r="N46" s="133" t="s">
        <v>140</v>
      </c>
      <c r="O46" s="140"/>
      <c r="P46" s="138"/>
      <c r="Q46" s="209">
        <f>+Q42+Q43+Q44</f>
        <v>351.56013919922702</v>
      </c>
      <c r="R46" s="138"/>
      <c r="S46" s="209">
        <f>+S42+S43+S44</f>
        <v>365.46304083294126</v>
      </c>
      <c r="T46" s="138"/>
      <c r="U46" s="138"/>
      <c r="AK46" s="137"/>
      <c r="AL46" s="140"/>
      <c r="AM46" s="138"/>
      <c r="AN46" s="209">
        <v>343.91679002981147</v>
      </c>
      <c r="AO46" s="138"/>
      <c r="AP46" s="209">
        <v>369.20716621439414</v>
      </c>
      <c r="AQ46" s="138"/>
      <c r="AR46" s="209">
        <v>355.48750665017155</v>
      </c>
      <c r="AS46" s="138"/>
      <c r="AT46" s="209">
        <v>360.4984208479168</v>
      </c>
      <c r="AU46" s="138"/>
    </row>
    <row r="47" spans="1:47" ht="3.75" customHeight="1">
      <c r="B47" s="117"/>
      <c r="I47" s="133" t="s">
        <v>140</v>
      </c>
      <c r="J47" s="137"/>
      <c r="K47" s="140"/>
      <c r="M47" s="137"/>
      <c r="O47" s="140"/>
      <c r="P47" s="137"/>
      <c r="R47" s="137"/>
      <c r="T47" s="137"/>
      <c r="U47" s="137"/>
      <c r="AK47" s="137"/>
      <c r="AL47" s="140"/>
      <c r="AM47" s="137"/>
      <c r="AO47" s="137"/>
      <c r="AQ47" s="137"/>
      <c r="AS47" s="137"/>
      <c r="AU47" s="137"/>
    </row>
    <row r="48" spans="1:47" ht="15">
      <c r="A48" s="201" t="s">
        <v>158</v>
      </c>
      <c r="B48" s="201"/>
      <c r="I48" s="133" t="s">
        <v>140</v>
      </c>
      <c r="AL48" s="140"/>
    </row>
    <row r="49" spans="1:1" ht="15">
      <c r="A49" s="210" t="s">
        <v>267</v>
      </c>
    </row>
    <row r="50" spans="1:1"/>
  </sheetData>
  <mergeCells count="1">
    <mergeCell ref="C3:S3"/>
  </mergeCells>
  <hyperlinks>
    <hyperlink ref="AV2" location="Contents!A1" display="Back"/>
  </hyperlinks>
  <pageMargins left="0.25" right="0.25" top="0.75" bottom="0.75" header="0.3" footer="0.3"/>
  <pageSetup scale="63" orientation="landscape" r:id="rId1"/>
  <headerFooter>
    <oddFooter>&amp;A</oddFooter>
  </headerFooter>
  <ignoredErrors>
    <ignoredError sqref="L8:S12 L14:S15 M13 O13:S13 L21:S44"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G30"/>
  <sheetViews>
    <sheetView showGridLines="0" zoomScale="80" zoomScaleNormal="80" workbookViewId="0">
      <selection activeCell="E3" sqref="E3"/>
    </sheetView>
  </sheetViews>
  <sheetFormatPr defaultColWidth="0" defaultRowHeight="15" zeroHeight="1"/>
  <cols>
    <col min="1" max="1" width="8.44140625" style="8" customWidth="1"/>
    <col min="2" max="2" width="11.44140625" style="8" customWidth="1"/>
    <col min="3" max="3" width="137.44140625" style="8" customWidth="1"/>
    <col min="4" max="5" width="8.44140625" style="8" customWidth="1"/>
    <col min="6" max="6" width="8.44140625" style="8" hidden="1" customWidth="1"/>
    <col min="7" max="7" width="14.44140625" style="8" hidden="1" customWidth="1"/>
    <col min="8" max="16384" width="8.44140625" style="8" hidden="1"/>
  </cols>
  <sheetData>
    <row r="1" spans="1:7">
      <c r="A1" s="153"/>
    </row>
    <row r="2" spans="1:7"/>
    <row r="3" spans="1:7" ht="20.399999999999999">
      <c r="B3" s="11" t="s">
        <v>172</v>
      </c>
      <c r="C3" s="15"/>
      <c r="E3" s="12" t="s">
        <v>160</v>
      </c>
    </row>
    <row r="4" spans="1:7" ht="20.399999999999999">
      <c r="B4" s="16"/>
      <c r="C4" s="16"/>
    </row>
    <row r="5" spans="1:7" ht="20.399999999999999">
      <c r="B5" s="17" t="s">
        <v>168</v>
      </c>
      <c r="C5" s="16"/>
    </row>
    <row r="6" spans="1:7" ht="20.399999999999999">
      <c r="B6" s="16"/>
      <c r="C6" s="13" t="s">
        <v>349</v>
      </c>
      <c r="F6" s="144"/>
      <c r="G6" s="144"/>
    </row>
    <row r="7" spans="1:7" ht="20.399999999999999">
      <c r="B7" s="16"/>
      <c r="C7" s="237" t="s">
        <v>140</v>
      </c>
      <c r="F7" s="144"/>
      <c r="G7" s="144"/>
    </row>
    <row r="8" spans="1:7" ht="20.399999999999999">
      <c r="B8" s="17" t="s">
        <v>169</v>
      </c>
      <c r="C8" s="16"/>
      <c r="F8" s="144"/>
      <c r="G8" s="144"/>
    </row>
    <row r="9" spans="1:7" ht="20.399999999999999">
      <c r="B9" s="16"/>
      <c r="C9" s="13" t="s">
        <v>350</v>
      </c>
      <c r="F9" s="144"/>
      <c r="G9" s="144"/>
    </row>
    <row r="10" spans="1:7" ht="20.399999999999999">
      <c r="B10" s="16"/>
      <c r="C10" s="196" t="s">
        <v>140</v>
      </c>
      <c r="F10" s="144"/>
      <c r="G10" s="144"/>
    </row>
    <row r="11" spans="1:7" ht="20.399999999999999">
      <c r="B11" s="17" t="s">
        <v>170</v>
      </c>
      <c r="C11" s="16"/>
      <c r="F11" s="144"/>
      <c r="G11" s="144"/>
    </row>
    <row r="12" spans="1:7" ht="40.799999999999997">
      <c r="B12" s="17"/>
      <c r="C12" s="13" t="s">
        <v>334</v>
      </c>
      <c r="F12" s="144"/>
      <c r="G12" s="144"/>
    </row>
    <row r="13" spans="1:7" ht="20.399999999999999">
      <c r="B13" s="17"/>
      <c r="C13" s="13"/>
      <c r="F13" s="144"/>
      <c r="G13" s="144"/>
    </row>
    <row r="14" spans="1:7" ht="20.399999999999999">
      <c r="B14" s="17"/>
      <c r="C14" s="17" t="s">
        <v>335</v>
      </c>
      <c r="F14" s="144"/>
      <c r="G14" s="144"/>
    </row>
    <row r="15" spans="1:7" ht="20.399999999999999">
      <c r="B15" s="17"/>
      <c r="C15" s="16" t="s">
        <v>174</v>
      </c>
      <c r="F15" s="144"/>
      <c r="G15" s="144"/>
    </row>
    <row r="16" spans="1:7" ht="40.799999999999997">
      <c r="B16" s="16"/>
      <c r="C16" s="13" t="s">
        <v>323</v>
      </c>
      <c r="F16" s="144"/>
      <c r="G16" s="144"/>
    </row>
    <row r="17" spans="2:3" ht="40.799999999999997">
      <c r="B17" s="16"/>
      <c r="C17" s="13" t="s">
        <v>173</v>
      </c>
    </row>
    <row r="18" spans="2:3" ht="40.799999999999997">
      <c r="B18" s="16"/>
      <c r="C18" s="13" t="s">
        <v>324</v>
      </c>
    </row>
    <row r="19" spans="2:3" ht="20.399999999999999">
      <c r="B19" s="16"/>
      <c r="C19" s="13"/>
    </row>
    <row r="20" spans="2:3" ht="20.399999999999999">
      <c r="B20" s="16"/>
      <c r="C20" s="17" t="s">
        <v>338</v>
      </c>
    </row>
    <row r="21" spans="2:3" ht="20.399999999999999">
      <c r="B21" s="16"/>
      <c r="C21" s="16" t="s">
        <v>336</v>
      </c>
    </row>
    <row r="22" spans="2:3" ht="20.399999999999999">
      <c r="B22" s="16"/>
      <c r="C22" s="13" t="s">
        <v>337</v>
      </c>
    </row>
    <row r="23" spans="2:3" ht="20.399999999999999">
      <c r="B23" s="16"/>
      <c r="C23" s="13" t="s">
        <v>352</v>
      </c>
    </row>
    <row r="24" spans="2:3" ht="20.399999999999999">
      <c r="B24" s="16"/>
      <c r="C24" s="197" t="s">
        <v>140</v>
      </c>
    </row>
    <row r="25" spans="2:3" ht="20.399999999999999">
      <c r="B25" s="17" t="s">
        <v>171</v>
      </c>
      <c r="C25" s="16"/>
    </row>
    <row r="26" spans="2:3" ht="40.799999999999997">
      <c r="B26" s="16"/>
      <c r="C26" s="225" t="s">
        <v>351</v>
      </c>
    </row>
    <row r="27" spans="2:3"/>
    <row r="28" spans="2:3"/>
    <row r="29" spans="2:3"/>
    <row r="30" spans="2:3"/>
  </sheetData>
  <hyperlinks>
    <hyperlink ref="E3" location="Contents!A1" display="Back"/>
  </hyperlinks>
  <pageMargins left="0.25" right="0.25" top="0.75" bottom="0.75" header="0.3" footer="0.3"/>
  <pageSetup scale="91" orientation="landscape" r:id="rId1"/>
  <headerFooter>
    <oddFoote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E33"/>
  <sheetViews>
    <sheetView showGridLines="0" topLeftCell="A3" zoomScale="70" zoomScaleNormal="70" workbookViewId="0">
      <selection activeCell="D3" sqref="D3"/>
    </sheetView>
  </sheetViews>
  <sheetFormatPr defaultColWidth="0" defaultRowHeight="15" zeroHeight="1"/>
  <cols>
    <col min="1" max="1" width="8.44140625" style="8" customWidth="1"/>
    <col min="2" max="2" width="156.44140625" style="8" bestFit="1" customWidth="1"/>
    <col min="3" max="4" width="8.44140625" style="8" customWidth="1"/>
    <col min="5" max="5" width="0" style="8" hidden="1" customWidth="1"/>
    <col min="6" max="16384" width="8.44140625" style="8" hidden="1"/>
  </cols>
  <sheetData>
    <row r="1" spans="1:4">
      <c r="A1" s="153"/>
    </row>
    <row r="2" spans="1:4"/>
    <row r="3" spans="1:4" ht="20.399999999999999">
      <c r="B3" s="11" t="s">
        <v>179</v>
      </c>
      <c r="D3" s="12" t="s">
        <v>160</v>
      </c>
    </row>
    <row r="4" spans="1:4"/>
    <row r="5" spans="1:4" ht="20.399999999999999">
      <c r="B5" s="13" t="s">
        <v>175</v>
      </c>
    </row>
    <row r="6" spans="1:4" ht="40.799999999999997">
      <c r="B6" s="13" t="s">
        <v>176</v>
      </c>
    </row>
    <row r="7" spans="1:4" ht="61.2">
      <c r="B7" s="13" t="s">
        <v>326</v>
      </c>
    </row>
    <row r="8" spans="1:4" ht="20.399999999999999">
      <c r="B8" s="13" t="s">
        <v>177</v>
      </c>
    </row>
    <row r="9" spans="1:4" ht="40.799999999999997">
      <c r="B9" s="225" t="s">
        <v>327</v>
      </c>
    </row>
    <row r="10" spans="1:4" ht="40.799999999999997">
      <c r="B10" s="225" t="s">
        <v>330</v>
      </c>
    </row>
    <row r="11" spans="1:4" ht="103.2">
      <c r="B11" s="254" t="s">
        <v>357</v>
      </c>
    </row>
    <row r="12" spans="1:4" ht="20.399999999999999">
      <c r="B12" s="13"/>
    </row>
    <row r="13" spans="1:4" ht="40.799999999999997">
      <c r="B13" s="242" t="s">
        <v>178</v>
      </c>
    </row>
    <row r="14" spans="1:4" ht="40.799999999999997">
      <c r="B14" s="242" t="s">
        <v>358</v>
      </c>
    </row>
    <row r="15" spans="1:4" ht="20.399999999999999">
      <c r="B15" s="242"/>
    </row>
    <row r="16" spans="1:4" ht="20.399999999999999">
      <c r="B16" s="13"/>
    </row>
    <row r="17" spans="2:2" ht="20.399999999999999">
      <c r="B17" s="14" t="s">
        <v>180</v>
      </c>
    </row>
    <row r="18" spans="2:2" ht="20.399999999999999">
      <c r="B18" s="14"/>
    </row>
    <row r="19" spans="2:2" ht="61.2">
      <c r="B19" s="225" t="s">
        <v>356</v>
      </c>
    </row>
    <row r="20" spans="2:2" ht="48.6" customHeight="1">
      <c r="B20" s="225" t="s">
        <v>355</v>
      </c>
    </row>
    <row r="21" spans="2:2" ht="20.399999999999999">
      <c r="B21" s="13"/>
    </row>
    <row r="22" spans="2:2" ht="20.399999999999999">
      <c r="B22" s="13"/>
    </row>
    <row r="23" spans="2:2" ht="20.399999999999999" hidden="1">
      <c r="B23" s="13"/>
    </row>
    <row r="24" spans="2:2" ht="20.399999999999999" hidden="1">
      <c r="B24" s="13" t="s">
        <v>140</v>
      </c>
    </row>
    <row r="25" spans="2:2" ht="20.399999999999999" hidden="1">
      <c r="B25" s="13"/>
    </row>
    <row r="26" spans="2:2" ht="20.399999999999999" hidden="1">
      <c r="B26" s="13"/>
    </row>
    <row r="27" spans="2:2" ht="20.399999999999999" hidden="1">
      <c r="B27" s="13"/>
    </row>
    <row r="28" spans="2:2" ht="20.399999999999999" hidden="1">
      <c r="B28" s="13"/>
    </row>
    <row r="29" spans="2:2" ht="20.399999999999999" hidden="1">
      <c r="B29" s="13"/>
    </row>
    <row r="30" spans="2:2" ht="20.399999999999999" hidden="1">
      <c r="B30" s="13"/>
    </row>
    <row r="31" spans="2:2" ht="20.399999999999999" hidden="1">
      <c r="B31" s="13"/>
    </row>
    <row r="32" spans="2:2" ht="20.399999999999999" hidden="1">
      <c r="B32" s="13"/>
    </row>
    <row r="33" spans="2:2" ht="20.399999999999999" hidden="1">
      <c r="B33" s="13"/>
    </row>
  </sheetData>
  <hyperlinks>
    <hyperlink ref="D3" location="Contents!A1" display="Back"/>
  </hyperlinks>
  <pageMargins left="0.25" right="0.25" top="0.75" bottom="0.75" header="0.3" footer="0.3"/>
  <pageSetup scale="87" orientation="landscape" r:id="rId1"/>
  <headerFooter>
    <oddFoote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zoomScale="90" zoomScaleNormal="90" workbookViewId="0"/>
  </sheetViews>
  <sheetFormatPr defaultColWidth="0" defaultRowHeight="13.2" zeroHeight="1"/>
  <cols>
    <col min="1" max="1" width="162.44140625" customWidth="1"/>
    <col min="2" max="2" width="3.44140625" customWidth="1"/>
    <col min="3" max="16384" width="8.44140625" hidden="1"/>
  </cols>
  <sheetData>
    <row r="1" spans="1:1" ht="19.2">
      <c r="A1" s="185" t="s">
        <v>160</v>
      </c>
    </row>
    <row r="2" spans="1:1" ht="27">
      <c r="A2" s="151" t="s">
        <v>186</v>
      </c>
    </row>
    <row r="3" spans="1:1" ht="163.5" customHeight="1">
      <c r="A3" s="150" t="s">
        <v>243</v>
      </c>
    </row>
    <row r="4" spans="1:1" ht="69.75" customHeight="1">
      <c r="A4" s="150" t="s">
        <v>187</v>
      </c>
    </row>
    <row r="5" spans="1:1" ht="182.4">
      <c r="A5" s="173" t="s">
        <v>244</v>
      </c>
    </row>
    <row r="6" spans="1:1" ht="69.75" customHeight="1">
      <c r="A6" s="150" t="s">
        <v>222</v>
      </c>
    </row>
    <row r="7" spans="1:1" ht="33" customHeight="1">
      <c r="A7" s="150" t="s">
        <v>188</v>
      </c>
    </row>
    <row r="8" spans="1:1" ht="12" customHeight="1">
      <c r="A8" s="150"/>
    </row>
    <row r="9" spans="1:1" ht="14.4">
      <c r="A9" s="152"/>
    </row>
  </sheetData>
  <hyperlinks>
    <hyperlink ref="A1" location="Contents!A1" display="Back"/>
  </hyperlinks>
  <pageMargins left="0.25" right="0.25" top="0.75" bottom="0.75" header="0.3" footer="0.3"/>
  <pageSetup scale="84" orientation="landscape" r:id="rId1"/>
  <headerFooter>
    <oddFoote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BJ63"/>
  <sheetViews>
    <sheetView showGridLines="0" zoomScale="80" zoomScaleNormal="80" zoomScaleSheetLayoutView="80" workbookViewId="0">
      <pane xSplit="2" ySplit="7" topLeftCell="W12" activePane="bottomRight" state="frozen"/>
      <selection activeCell="A6" sqref="A6"/>
      <selection pane="topRight" activeCell="A6" sqref="A6"/>
      <selection pane="bottomLeft" activeCell="A6" sqref="A6"/>
      <selection pane="bottomRight" activeCell="BF6" sqref="BF6"/>
    </sheetView>
  </sheetViews>
  <sheetFormatPr defaultColWidth="0" defaultRowHeight="15" outlineLevelCol="1"/>
  <cols>
    <col min="1" max="1" width="65" style="8" customWidth="1"/>
    <col min="2" max="2" width="1.44140625" style="226" hidden="1" customWidth="1"/>
    <col min="3" max="3" width="1.44140625" style="8" hidden="1" customWidth="1" outlineLevel="1"/>
    <col min="4" max="4" width="12.44140625" style="38" hidden="1" customWidth="1" outlineLevel="1"/>
    <col min="5" max="5" width="1.44140625" style="8" hidden="1" customWidth="1" outlineLevel="1"/>
    <col min="6" max="6" width="12.44140625" style="8" hidden="1" customWidth="1" collapsed="1"/>
    <col min="7" max="7" width="1.44140625" style="8" hidden="1" customWidth="1"/>
    <col min="8" max="8" width="12.44140625" style="38" hidden="1" customWidth="1" outlineLevel="1"/>
    <col min="9" max="9" width="1.44140625" style="8" hidden="1" customWidth="1" outlineLevel="1"/>
    <col min="10" max="10" width="12.44140625" style="38" hidden="1" customWidth="1" outlineLevel="1"/>
    <col min="11" max="11" width="1.44140625" style="8" hidden="1" customWidth="1" outlineLevel="1"/>
    <col min="12" max="12" width="12.44140625" style="38" hidden="1" customWidth="1" outlineLevel="1"/>
    <col min="13" max="13" width="1.44140625" style="8" hidden="1" customWidth="1" outlineLevel="1"/>
    <col min="14" max="14" width="12.44140625" style="8" hidden="1" customWidth="1" collapsed="1"/>
    <col min="15" max="15" width="2.44140625" style="25" hidden="1" customWidth="1"/>
    <col min="16" max="16" width="12.44140625" style="38" hidden="1" customWidth="1" outlineLevel="1"/>
    <col min="17" max="17" width="2.44140625" style="38" hidden="1" customWidth="1" outlineLevel="1"/>
    <col min="18" max="18" width="12.44140625" style="38" hidden="1" customWidth="1" outlineLevel="1"/>
    <col min="19" max="19" width="2.44140625" style="38" hidden="1" customWidth="1" outlineLevel="1"/>
    <col min="20" max="20" width="12.44140625" style="38" hidden="1" customWidth="1" outlineLevel="1"/>
    <col min="21" max="21" width="3.44140625" style="25" hidden="1" customWidth="1" outlineLevel="1"/>
    <col min="22" max="22" width="2.44140625" style="25" hidden="1" customWidth="1" collapsed="1"/>
    <col min="23" max="23" width="1.44140625" style="8" customWidth="1"/>
    <col min="24" max="24" width="12.44140625" style="38" hidden="1" customWidth="1" outlineLevel="1"/>
    <col min="25" max="25" width="1.44140625" style="8" hidden="1" customWidth="1" outlineLevel="1"/>
    <col min="26" max="26" width="12.44140625" style="8" customWidth="1" collapsed="1"/>
    <col min="27" max="27" width="1.44140625" style="8" customWidth="1"/>
    <col min="28" max="28" width="12.44140625" style="38" hidden="1" customWidth="1" outlineLevel="1"/>
    <col min="29" max="29" width="1.44140625" style="8" hidden="1" customWidth="1" outlineLevel="1"/>
    <col min="30" max="30" width="12.44140625" style="38" hidden="1" customWidth="1" outlineLevel="1"/>
    <col min="31" max="31" width="1.44140625" style="8" hidden="1" customWidth="1" outlineLevel="1"/>
    <col min="32" max="32" width="12.44140625" style="38" hidden="1" customWidth="1" outlineLevel="1"/>
    <col min="33" max="33" width="1.44140625" style="8" hidden="1" customWidth="1" outlineLevel="1"/>
    <col min="34" max="34" width="12.44140625" style="8" customWidth="1" collapsed="1"/>
    <col min="35" max="35" width="2.44140625" style="25" customWidth="1"/>
    <col min="36" max="36" width="12.44140625" style="38" hidden="1" customWidth="1" outlineLevel="1"/>
    <col min="37" max="37" width="2.44140625" style="38" hidden="1" customWidth="1" outlineLevel="1"/>
    <col min="38" max="38" width="12.44140625" style="38" hidden="1" customWidth="1" outlineLevel="1"/>
    <col min="39" max="39" width="2.44140625" style="38" hidden="1" customWidth="1" outlineLevel="1"/>
    <col min="40" max="40" width="14.44140625" style="38" hidden="1" customWidth="1" outlineLevel="1"/>
    <col min="41" max="41" width="1.44140625" style="8" hidden="1" customWidth="1" outlineLevel="1"/>
    <col min="42" max="42" width="12.44140625" style="8" customWidth="1" collapsed="1"/>
    <col min="43" max="43" width="2.44140625" style="25" customWidth="1"/>
    <col min="44" max="44" width="12.44140625" style="38" customWidth="1"/>
    <col min="45" max="45" width="2.44140625" style="25" customWidth="1"/>
    <col min="46" max="46" width="12.44140625" style="38" customWidth="1"/>
    <col min="47" max="47" width="2.44140625" style="25" customWidth="1"/>
    <col min="48" max="48" width="13.44140625" style="38" customWidth="1"/>
    <col min="49" max="49" width="2.44140625" style="25" customWidth="1"/>
    <col min="50" max="50" width="13.44140625" style="38" customWidth="1"/>
    <col min="51" max="51" width="2.44140625" style="25" customWidth="1"/>
    <col min="52" max="52" width="13.44140625" style="38" customWidth="1"/>
    <col min="53" max="53" width="2.44140625" style="25" customWidth="1"/>
    <col min="54" max="54" width="13.44140625" style="38" customWidth="1"/>
    <col min="55" max="55" width="2.44140625" style="25" customWidth="1"/>
    <col min="56" max="56" width="13.44140625" style="38" customWidth="1"/>
    <col min="57" max="57" width="2.44140625" style="25" customWidth="1"/>
    <col min="58" max="58" width="9.44140625" style="25" customWidth="1"/>
    <col min="59" max="62" width="0" style="25" hidden="1" customWidth="1"/>
    <col min="63" max="16384" width="9.44140625" style="25" hidden="1"/>
  </cols>
  <sheetData>
    <row r="1" spans="1:58" ht="20.399999999999999">
      <c r="A1" s="186" t="s">
        <v>64</v>
      </c>
      <c r="D1" s="8"/>
      <c r="H1" s="8"/>
      <c r="J1" s="8"/>
      <c r="L1" s="8"/>
      <c r="P1" s="8"/>
      <c r="Q1" s="8"/>
      <c r="R1" s="8"/>
      <c r="S1" s="8"/>
      <c r="T1" s="8"/>
      <c r="X1" s="8"/>
      <c r="AB1" s="8"/>
      <c r="AD1" s="8"/>
      <c r="AF1" s="8"/>
      <c r="AJ1" s="8"/>
      <c r="AK1" s="8"/>
      <c r="AL1" s="8"/>
      <c r="AM1" s="8"/>
      <c r="AN1" s="8"/>
      <c r="AR1" s="8"/>
      <c r="AT1" s="8"/>
      <c r="AV1" s="8"/>
      <c r="AX1" s="8"/>
      <c r="AZ1" s="8"/>
      <c r="BB1" s="8"/>
      <c r="BD1" s="8"/>
    </row>
    <row r="2" spans="1:58" ht="16.8">
      <c r="A2" s="90" t="s">
        <v>0</v>
      </c>
      <c r="D2" s="8"/>
      <c r="H2" s="8"/>
      <c r="J2" s="8"/>
      <c r="L2" s="8"/>
      <c r="P2" s="8"/>
      <c r="Q2" s="8"/>
      <c r="R2" s="8"/>
      <c r="S2" s="8"/>
      <c r="T2" s="8"/>
      <c r="X2" s="8"/>
      <c r="AB2" s="8"/>
      <c r="AD2" s="8"/>
      <c r="AF2" s="8"/>
      <c r="AJ2" s="8"/>
      <c r="AK2" s="8"/>
      <c r="AL2" s="8"/>
      <c r="AM2" s="8"/>
      <c r="AN2" s="8"/>
      <c r="AR2" s="8"/>
      <c r="AT2" s="8"/>
      <c r="AV2" s="8"/>
      <c r="AX2" s="8"/>
      <c r="AZ2" s="8"/>
      <c r="BB2" s="8"/>
      <c r="BD2" s="8"/>
    </row>
    <row r="3" spans="1:58" ht="16.8">
      <c r="A3" s="90" t="s">
        <v>19</v>
      </c>
      <c r="D3" s="8"/>
      <c r="H3" s="8"/>
      <c r="J3" s="8"/>
      <c r="L3" s="8"/>
      <c r="P3" s="8"/>
      <c r="Q3" s="8"/>
      <c r="R3" s="8"/>
      <c r="S3" s="8"/>
      <c r="T3" s="8"/>
      <c r="X3" s="8"/>
      <c r="AB3" s="8"/>
      <c r="AD3" s="8"/>
      <c r="AF3" s="8"/>
      <c r="AJ3" s="8"/>
      <c r="AK3" s="8"/>
      <c r="AL3" s="8"/>
      <c r="AM3" s="8"/>
      <c r="AN3" s="8"/>
      <c r="AR3" s="8"/>
      <c r="AT3" s="8"/>
      <c r="AV3" s="8"/>
      <c r="AX3" s="8"/>
      <c r="AZ3" s="8"/>
      <c r="BB3" s="8"/>
      <c r="BD3" s="8"/>
    </row>
    <row r="4" spans="1:58">
      <c r="A4" s="44"/>
      <c r="D4" s="8"/>
      <c r="H4" s="8"/>
      <c r="J4" s="8"/>
      <c r="L4" s="8"/>
      <c r="P4" s="8"/>
      <c r="Q4" s="8"/>
      <c r="R4" s="8"/>
      <c r="S4" s="8"/>
      <c r="T4" s="8"/>
      <c r="X4" s="8"/>
      <c r="AB4" s="8"/>
      <c r="AD4" s="8"/>
      <c r="AF4" s="8"/>
      <c r="AJ4" s="8"/>
      <c r="AK4" s="8"/>
      <c r="AL4" s="8"/>
      <c r="AM4" s="8"/>
      <c r="AN4" s="8"/>
      <c r="AR4" s="8"/>
      <c r="AT4" s="8"/>
      <c r="AV4" s="8"/>
      <c r="AX4" s="8"/>
      <c r="AZ4" s="8"/>
      <c r="BB4" s="8"/>
      <c r="BD4" s="8"/>
    </row>
    <row r="5" spans="1:58" ht="19.2">
      <c r="A5" s="89" t="s">
        <v>2</v>
      </c>
      <c r="D5" s="8" t="s">
        <v>140</v>
      </c>
      <c r="G5" s="154"/>
      <c r="H5" s="8"/>
      <c r="I5" s="154"/>
      <c r="J5" s="8"/>
      <c r="K5" s="154"/>
      <c r="L5" s="8"/>
      <c r="P5" s="8"/>
      <c r="Q5" s="8"/>
      <c r="R5" s="8"/>
      <c r="S5" s="8"/>
      <c r="T5" s="8"/>
      <c r="X5" s="215" t="s">
        <v>140</v>
      </c>
      <c r="Z5" s="215" t="s">
        <v>140</v>
      </c>
      <c r="AA5" s="154"/>
      <c r="AB5" s="215" t="s">
        <v>140</v>
      </c>
      <c r="AC5" s="154"/>
      <c r="AD5" s="215" t="s">
        <v>140</v>
      </c>
      <c r="AE5" s="154"/>
      <c r="AF5" s="215" t="s">
        <v>140</v>
      </c>
      <c r="AH5" s="215" t="s">
        <v>140</v>
      </c>
      <c r="AJ5" s="215" t="s">
        <v>140</v>
      </c>
      <c r="AK5" s="8"/>
      <c r="AL5" s="215" t="s">
        <v>140</v>
      </c>
      <c r="AM5" s="8"/>
      <c r="AN5" s="215" t="s">
        <v>140</v>
      </c>
      <c r="AR5" s="215" t="s">
        <v>140</v>
      </c>
      <c r="AT5" s="215"/>
      <c r="AV5" s="215"/>
      <c r="AX5" s="215"/>
      <c r="AZ5" s="215"/>
      <c r="BB5" s="215"/>
      <c r="BD5" s="215"/>
    </row>
    <row r="6" spans="1:58" ht="46.8" thickBot="1">
      <c r="D6" s="214" t="s">
        <v>300</v>
      </c>
      <c r="F6" s="214" t="s">
        <v>300</v>
      </c>
      <c r="H6" s="214" t="s">
        <v>300</v>
      </c>
      <c r="J6" s="214" t="s">
        <v>300</v>
      </c>
      <c r="L6" s="214" t="s">
        <v>300</v>
      </c>
      <c r="N6" s="214" t="s">
        <v>300</v>
      </c>
      <c r="P6" s="214" t="s">
        <v>300</v>
      </c>
      <c r="Q6" s="8"/>
      <c r="R6" s="214" t="s">
        <v>300</v>
      </c>
      <c r="S6" s="8"/>
      <c r="T6" s="214" t="s">
        <v>300</v>
      </c>
      <c r="X6" s="222" t="s">
        <v>301</v>
      </c>
      <c r="Z6" s="222" t="s">
        <v>301</v>
      </c>
      <c r="AB6" s="222" t="s">
        <v>301</v>
      </c>
      <c r="AD6" s="222" t="s">
        <v>301</v>
      </c>
      <c r="AF6" s="222" t="s">
        <v>301</v>
      </c>
      <c r="AH6" s="222" t="s">
        <v>301</v>
      </c>
      <c r="AJ6" s="222" t="s">
        <v>301</v>
      </c>
      <c r="AK6" s="8"/>
      <c r="AL6" s="222" t="s">
        <v>301</v>
      </c>
      <c r="AM6" s="8"/>
      <c r="AN6" s="222" t="s">
        <v>301</v>
      </c>
      <c r="AR6" s="222" t="s">
        <v>140</v>
      </c>
      <c r="AT6" s="222"/>
      <c r="AV6" s="222"/>
      <c r="AX6" s="222"/>
      <c r="AZ6" s="222"/>
      <c r="BB6" s="222"/>
      <c r="BD6" s="222"/>
      <c r="BF6" s="179" t="s">
        <v>160</v>
      </c>
    </row>
    <row r="7" spans="1:58" ht="45.6" thickBot="1">
      <c r="A7" s="82" t="s">
        <v>3</v>
      </c>
      <c r="D7" s="83" t="s">
        <v>21</v>
      </c>
      <c r="E7" s="227"/>
      <c r="F7" s="145" t="s">
        <v>24</v>
      </c>
      <c r="H7" s="83" t="s">
        <v>26</v>
      </c>
      <c r="J7" s="83" t="s">
        <v>29</v>
      </c>
      <c r="L7" s="83" t="s">
        <v>32</v>
      </c>
      <c r="M7" s="227"/>
      <c r="N7" s="145" t="s">
        <v>36</v>
      </c>
      <c r="P7" s="83" t="s">
        <v>191</v>
      </c>
      <c r="Q7" s="227"/>
      <c r="R7" s="83" t="s">
        <v>223</v>
      </c>
      <c r="S7" s="227"/>
      <c r="T7" s="83" t="s">
        <v>249</v>
      </c>
      <c r="X7" s="83" t="s">
        <v>21</v>
      </c>
      <c r="Y7" s="227"/>
      <c r="Z7" s="145" t="s">
        <v>24</v>
      </c>
      <c r="AB7" s="83" t="s">
        <v>26</v>
      </c>
      <c r="AD7" s="83" t="s">
        <v>29</v>
      </c>
      <c r="AF7" s="83" t="s">
        <v>32</v>
      </c>
      <c r="AG7" s="227"/>
      <c r="AH7" s="145" t="s">
        <v>36</v>
      </c>
      <c r="AJ7" s="83" t="s">
        <v>191</v>
      </c>
      <c r="AK7" s="227"/>
      <c r="AL7" s="83" t="s">
        <v>223</v>
      </c>
      <c r="AM7" s="227"/>
      <c r="AN7" s="83" t="s">
        <v>249</v>
      </c>
      <c r="AO7" s="227"/>
      <c r="AP7" s="145" t="s">
        <v>289</v>
      </c>
      <c r="AR7" s="83" t="s">
        <v>303</v>
      </c>
      <c r="AT7" s="83" t="s">
        <v>307</v>
      </c>
      <c r="AV7" s="83" t="s">
        <v>312</v>
      </c>
      <c r="AX7" s="145" t="s">
        <v>317</v>
      </c>
      <c r="AZ7" s="83" t="s">
        <v>331</v>
      </c>
      <c r="BB7" s="83" t="s">
        <v>340</v>
      </c>
      <c r="BD7" s="83" t="s">
        <v>344</v>
      </c>
    </row>
    <row r="8" spans="1:58">
      <c r="A8" s="84" t="s">
        <v>4</v>
      </c>
      <c r="D8" s="28"/>
      <c r="E8" s="28"/>
      <c r="F8" s="28"/>
      <c r="H8" s="28"/>
      <c r="J8" s="28"/>
      <c r="L8" s="28"/>
      <c r="M8" s="28"/>
      <c r="N8" s="28"/>
      <c r="P8" s="28"/>
      <c r="Q8" s="28"/>
      <c r="R8" s="28"/>
      <c r="S8" s="28"/>
      <c r="T8" s="28"/>
      <c r="X8" s="28"/>
      <c r="Y8" s="28"/>
      <c r="Z8" s="28"/>
      <c r="AB8" s="28"/>
      <c r="AD8" s="28"/>
      <c r="AF8" s="28"/>
      <c r="AG8" s="28"/>
      <c r="AH8" s="28"/>
      <c r="AJ8" s="28"/>
      <c r="AK8" s="28"/>
      <c r="AL8" s="28"/>
      <c r="AM8" s="28"/>
      <c r="AN8" s="28"/>
      <c r="AO8" s="28"/>
      <c r="AP8" s="28"/>
      <c r="AR8" s="28"/>
      <c r="AT8" s="28"/>
      <c r="AV8" s="28"/>
      <c r="AX8" s="28"/>
      <c r="AZ8" s="28"/>
      <c r="BB8" s="28"/>
      <c r="BD8" s="28"/>
    </row>
    <row r="9" spans="1:58">
      <c r="A9" s="85" t="s">
        <v>5</v>
      </c>
      <c r="C9" s="8" t="s">
        <v>6</v>
      </c>
      <c r="D9" s="56">
        <v>30592</v>
      </c>
      <c r="E9" s="8" t="s">
        <v>6</v>
      </c>
      <c r="F9" s="56">
        <v>39000</v>
      </c>
      <c r="G9" s="8" t="s">
        <v>6</v>
      </c>
      <c r="H9" s="56">
        <v>26882</v>
      </c>
      <c r="I9" s="8" t="s">
        <v>6</v>
      </c>
      <c r="J9" s="56">
        <v>55783</v>
      </c>
      <c r="K9" s="8" t="s">
        <v>6</v>
      </c>
      <c r="L9" s="56">
        <v>40692</v>
      </c>
      <c r="M9" s="8" t="s">
        <v>6</v>
      </c>
      <c r="N9" s="56">
        <v>25615</v>
      </c>
      <c r="P9" s="56">
        <v>8262</v>
      </c>
      <c r="Q9" s="53"/>
      <c r="R9" s="56">
        <v>18449</v>
      </c>
      <c r="S9" s="53"/>
      <c r="T9" s="56">
        <v>10312</v>
      </c>
      <c r="U9" s="86"/>
      <c r="V9" s="86"/>
      <c r="W9" s="8" t="s">
        <v>6</v>
      </c>
      <c r="X9" s="56">
        <v>27368</v>
      </c>
      <c r="Y9" s="8" t="s">
        <v>6</v>
      </c>
      <c r="Z9" s="56">
        <v>39000</v>
      </c>
      <c r="AA9" s="8" t="s">
        <v>6</v>
      </c>
      <c r="AB9" s="56">
        <v>29010</v>
      </c>
      <c r="AC9" s="8" t="s">
        <v>6</v>
      </c>
      <c r="AD9" s="56">
        <v>56961</v>
      </c>
      <c r="AE9" s="8" t="s">
        <v>6</v>
      </c>
      <c r="AF9" s="56">
        <v>41206</v>
      </c>
      <c r="AG9" s="8" t="s">
        <v>6</v>
      </c>
      <c r="AH9" s="56">
        <v>36206</v>
      </c>
      <c r="AJ9" s="56">
        <v>8559</v>
      </c>
      <c r="AK9" s="53"/>
      <c r="AL9" s="56">
        <v>18406</v>
      </c>
      <c r="AM9" s="53"/>
      <c r="AN9" s="56">
        <v>9358</v>
      </c>
      <c r="AO9" s="8" t="s">
        <v>6</v>
      </c>
      <c r="AP9" s="56">
        <v>6198</v>
      </c>
      <c r="AQ9" s="86"/>
      <c r="AR9" s="56">
        <v>113013</v>
      </c>
      <c r="AS9" s="86"/>
      <c r="AT9" s="56">
        <v>86470</v>
      </c>
      <c r="AU9" s="86"/>
      <c r="AV9" s="56">
        <v>37176</v>
      </c>
      <c r="AW9" s="86"/>
      <c r="AX9" s="56">
        <v>68221</v>
      </c>
      <c r="AY9" s="86"/>
      <c r="AZ9" s="56">
        <v>22055</v>
      </c>
      <c r="BA9" s="86"/>
      <c r="BB9" s="56">
        <v>45866</v>
      </c>
      <c r="BC9" s="86"/>
      <c r="BD9" s="56">
        <v>146175</v>
      </c>
      <c r="BE9" s="86"/>
    </row>
    <row r="10" spans="1:58">
      <c r="A10" s="87" t="s">
        <v>38</v>
      </c>
      <c r="D10" s="53">
        <v>18239</v>
      </c>
      <c r="E10" s="53"/>
      <c r="F10" s="53">
        <v>42489</v>
      </c>
      <c r="H10" s="53">
        <v>12549</v>
      </c>
      <c r="J10" s="53">
        <v>31088</v>
      </c>
      <c r="L10" s="53">
        <v>8955</v>
      </c>
      <c r="M10" s="53"/>
      <c r="N10" s="53">
        <v>18239</v>
      </c>
      <c r="P10" s="53">
        <v>4998</v>
      </c>
      <c r="Q10" s="53"/>
      <c r="R10" s="53">
        <v>4977</v>
      </c>
      <c r="S10" s="53"/>
      <c r="T10" s="53">
        <v>4913</v>
      </c>
      <c r="X10" s="53">
        <v>37315</v>
      </c>
      <c r="Y10" s="53"/>
      <c r="Z10" s="53">
        <v>42489</v>
      </c>
      <c r="AB10" s="53">
        <v>10421</v>
      </c>
      <c r="AD10" s="53">
        <v>29910</v>
      </c>
      <c r="AF10" s="53">
        <v>8441</v>
      </c>
      <c r="AG10" s="53"/>
      <c r="AH10" s="53">
        <v>7648</v>
      </c>
      <c r="AJ10" s="53">
        <v>4701</v>
      </c>
      <c r="AK10" s="53"/>
      <c r="AL10" s="53">
        <v>5020</v>
      </c>
      <c r="AM10" s="53"/>
      <c r="AN10" s="53">
        <v>5867</v>
      </c>
      <c r="AO10" s="53"/>
      <c r="AP10" s="53">
        <v>7901</v>
      </c>
      <c r="AR10" s="53">
        <v>9563</v>
      </c>
      <c r="AT10" s="53">
        <v>5457</v>
      </c>
      <c r="AV10" s="53">
        <v>6032</v>
      </c>
      <c r="AX10" s="53">
        <v>2088</v>
      </c>
      <c r="AZ10" s="53">
        <v>1683</v>
      </c>
      <c r="BB10" s="53">
        <v>1998</v>
      </c>
      <c r="BD10" s="53">
        <v>24814</v>
      </c>
    </row>
    <row r="11" spans="1:58">
      <c r="A11" s="85" t="s">
        <v>8</v>
      </c>
      <c r="D11" s="56">
        <v>267943</v>
      </c>
      <c r="E11" s="53"/>
      <c r="F11" s="56">
        <v>229704</v>
      </c>
      <c r="H11" s="56">
        <v>238680</v>
      </c>
      <c r="J11" s="56">
        <v>262260</v>
      </c>
      <c r="L11" s="56">
        <v>253986</v>
      </c>
      <c r="M11" s="53"/>
      <c r="N11" s="56">
        <v>270812</v>
      </c>
      <c r="O11" s="228"/>
      <c r="P11" s="56">
        <v>278064</v>
      </c>
      <c r="Q11" s="53"/>
      <c r="R11" s="56">
        <v>266660</v>
      </c>
      <c r="S11" s="53"/>
      <c r="T11" s="56">
        <v>260438</v>
      </c>
      <c r="U11" s="86"/>
      <c r="V11" s="86"/>
      <c r="X11" s="56">
        <v>227704</v>
      </c>
      <c r="Y11" s="53"/>
      <c r="Z11" s="56">
        <v>229704</v>
      </c>
      <c r="AB11" s="56">
        <v>238680</v>
      </c>
      <c r="AD11" s="56">
        <v>262260</v>
      </c>
      <c r="AF11" s="56">
        <v>253986</v>
      </c>
      <c r="AG11" s="53"/>
      <c r="AH11" s="56">
        <v>270812</v>
      </c>
      <c r="AI11" s="228"/>
      <c r="AJ11" s="56">
        <v>278064</v>
      </c>
      <c r="AK11" s="53"/>
      <c r="AL11" s="56">
        <v>266660</v>
      </c>
      <c r="AM11" s="53"/>
      <c r="AN11" s="56">
        <v>260438</v>
      </c>
      <c r="AO11" s="53"/>
      <c r="AP11" s="56">
        <v>261400</v>
      </c>
      <c r="AQ11" s="86"/>
      <c r="AR11" s="56">
        <v>242757</v>
      </c>
      <c r="AS11" s="86"/>
      <c r="AT11" s="56">
        <v>219433</v>
      </c>
      <c r="AU11" s="86"/>
      <c r="AV11" s="56">
        <v>214949</v>
      </c>
      <c r="AW11" s="86"/>
      <c r="AX11" s="56">
        <v>206868</v>
      </c>
      <c r="AY11" s="86"/>
      <c r="AZ11" s="56">
        <v>216077</v>
      </c>
      <c r="BA11" s="86"/>
      <c r="BB11" s="56">
        <v>201929</v>
      </c>
      <c r="BC11" s="86"/>
      <c r="BD11" s="56">
        <v>187819</v>
      </c>
      <c r="BE11" s="86"/>
    </row>
    <row r="12" spans="1:58">
      <c r="A12" s="87" t="s">
        <v>329</v>
      </c>
      <c r="D12" s="53">
        <v>0</v>
      </c>
      <c r="E12" s="53"/>
      <c r="F12" s="53">
        <v>0</v>
      </c>
      <c r="H12" s="53">
        <v>0</v>
      </c>
      <c r="J12" s="53">
        <v>0</v>
      </c>
      <c r="L12" s="53">
        <v>0</v>
      </c>
      <c r="M12" s="53"/>
      <c r="N12" s="53">
        <v>0</v>
      </c>
      <c r="O12" s="228"/>
      <c r="P12" s="53">
        <v>0</v>
      </c>
      <c r="Q12" s="53"/>
      <c r="R12" s="53">
        <v>206</v>
      </c>
      <c r="S12" s="53"/>
      <c r="T12" s="53">
        <v>42</v>
      </c>
      <c r="U12" s="86"/>
      <c r="V12" s="86"/>
      <c r="X12" s="53">
        <v>0</v>
      </c>
      <c r="Y12" s="53"/>
      <c r="Z12" s="53">
        <v>0</v>
      </c>
      <c r="AB12" s="53">
        <v>0</v>
      </c>
      <c r="AD12" s="53">
        <v>0</v>
      </c>
      <c r="AF12" s="53">
        <v>0</v>
      </c>
      <c r="AG12" s="53"/>
      <c r="AH12" s="53">
        <v>0</v>
      </c>
      <c r="AI12" s="228"/>
      <c r="AJ12" s="53">
        <v>0</v>
      </c>
      <c r="AK12" s="53"/>
      <c r="AL12" s="53">
        <v>206</v>
      </c>
      <c r="AM12" s="53"/>
      <c r="AN12" s="53">
        <v>42</v>
      </c>
      <c r="AO12" s="53"/>
      <c r="AP12" s="53">
        <v>716</v>
      </c>
      <c r="AQ12" s="86"/>
      <c r="AR12" s="53">
        <v>866</v>
      </c>
      <c r="AS12" s="86"/>
      <c r="AT12" s="53">
        <v>906</v>
      </c>
      <c r="AU12" s="86"/>
      <c r="AV12" s="53">
        <v>786</v>
      </c>
      <c r="AW12" s="86"/>
      <c r="AX12" s="53">
        <v>711</v>
      </c>
      <c r="AY12" s="86"/>
      <c r="AZ12" s="53">
        <v>702</v>
      </c>
      <c r="BA12" s="86"/>
      <c r="BB12" s="53">
        <v>712</v>
      </c>
      <c r="BC12" s="86"/>
      <c r="BD12" s="53">
        <v>725</v>
      </c>
      <c r="BE12" s="86"/>
    </row>
    <row r="13" spans="1:58">
      <c r="A13" s="157" t="s">
        <v>39</v>
      </c>
      <c r="D13" s="77">
        <v>16220</v>
      </c>
      <c r="E13" s="53"/>
      <c r="F13" s="77">
        <v>11922</v>
      </c>
      <c r="H13" s="77">
        <v>13519</v>
      </c>
      <c r="J13" s="77">
        <v>15088</v>
      </c>
      <c r="L13" s="77">
        <v>16122</v>
      </c>
      <c r="M13" s="53"/>
      <c r="N13" s="77">
        <v>16220</v>
      </c>
      <c r="P13" s="77">
        <v>16321</v>
      </c>
      <c r="Q13" s="53"/>
      <c r="R13" s="77">
        <v>16735</v>
      </c>
      <c r="S13" s="53"/>
      <c r="T13" s="77">
        <v>16996</v>
      </c>
      <c r="X13" s="77">
        <v>13634</v>
      </c>
      <c r="Y13" s="53"/>
      <c r="Z13" s="77">
        <v>11922</v>
      </c>
      <c r="AB13" s="77">
        <v>13519</v>
      </c>
      <c r="AD13" s="77">
        <v>15088</v>
      </c>
      <c r="AF13" s="77">
        <v>16122</v>
      </c>
      <c r="AG13" s="53"/>
      <c r="AH13" s="77">
        <v>16220</v>
      </c>
      <c r="AJ13" s="77">
        <v>16321</v>
      </c>
      <c r="AK13" s="53"/>
      <c r="AL13" s="77">
        <v>16735</v>
      </c>
      <c r="AM13" s="53"/>
      <c r="AN13" s="77">
        <v>16996</v>
      </c>
      <c r="AO13" s="53"/>
      <c r="AP13" s="77">
        <v>19047</v>
      </c>
      <c r="AR13" s="77">
        <v>17353</v>
      </c>
      <c r="AT13" s="77">
        <v>17268</v>
      </c>
      <c r="AV13" s="77">
        <v>17428</v>
      </c>
      <c r="AX13" s="77">
        <v>14314</v>
      </c>
      <c r="AZ13" s="77">
        <v>14845</v>
      </c>
      <c r="BB13" s="77">
        <v>15130</v>
      </c>
      <c r="BD13" s="77">
        <v>16055</v>
      </c>
    </row>
    <row r="14" spans="1:58" ht="15.6" thickBot="1">
      <c r="A14" s="87" t="s">
        <v>9</v>
      </c>
      <c r="D14" s="53">
        <v>24870</v>
      </c>
      <c r="E14" s="53"/>
      <c r="F14" s="53">
        <v>24596</v>
      </c>
      <c r="H14" s="53">
        <v>27520</v>
      </c>
      <c r="J14" s="53">
        <v>24108</v>
      </c>
      <c r="L14" s="53">
        <v>26933</v>
      </c>
      <c r="M14" s="53"/>
      <c r="N14" s="53">
        <v>25015</v>
      </c>
      <c r="P14" s="53">
        <v>25330</v>
      </c>
      <c r="Q14" s="53"/>
      <c r="R14" s="53">
        <v>23791</v>
      </c>
      <c r="S14" s="53"/>
      <c r="T14" s="53">
        <v>22695</v>
      </c>
      <c r="U14" s="86"/>
      <c r="V14" s="86"/>
      <c r="X14" s="53">
        <v>24262</v>
      </c>
      <c r="Y14" s="53"/>
      <c r="Z14" s="53">
        <v>26196</v>
      </c>
      <c r="AB14" s="53">
        <v>27520</v>
      </c>
      <c r="AD14" s="53">
        <v>24108</v>
      </c>
      <c r="AF14" s="53">
        <v>26933</v>
      </c>
      <c r="AG14" s="53"/>
      <c r="AH14" s="53">
        <v>24937</v>
      </c>
      <c r="AJ14" s="53">
        <v>25252</v>
      </c>
      <c r="AK14" s="53"/>
      <c r="AL14" s="53">
        <v>23713</v>
      </c>
      <c r="AM14" s="53"/>
      <c r="AN14" s="53">
        <v>22617</v>
      </c>
      <c r="AO14" s="53"/>
      <c r="AP14" s="53">
        <v>23663</v>
      </c>
      <c r="AQ14" s="86"/>
      <c r="AR14" s="53">
        <v>30271</v>
      </c>
      <c r="AS14" s="86"/>
      <c r="AT14" s="53">
        <v>33695</v>
      </c>
      <c r="AU14" s="86"/>
      <c r="AV14" s="53">
        <v>33359</v>
      </c>
      <c r="AW14" s="86"/>
      <c r="AX14" s="53">
        <v>31091</v>
      </c>
      <c r="AY14" s="86"/>
      <c r="AZ14" s="53">
        <v>33429</v>
      </c>
      <c r="BA14" s="86"/>
      <c r="BB14" s="53">
        <v>25822</v>
      </c>
      <c r="BC14" s="86"/>
      <c r="BD14" s="53">
        <v>26004</v>
      </c>
      <c r="BE14" s="86"/>
    </row>
    <row r="15" spans="1:58">
      <c r="A15" s="158" t="s">
        <v>10</v>
      </c>
      <c r="D15" s="160">
        <v>357864</v>
      </c>
      <c r="E15" s="229"/>
      <c r="F15" s="160">
        <v>347711</v>
      </c>
      <c r="H15" s="160">
        <v>319150</v>
      </c>
      <c r="J15" s="160">
        <v>388327</v>
      </c>
      <c r="L15" s="160">
        <v>346688</v>
      </c>
      <c r="M15" s="229"/>
      <c r="N15" s="160">
        <v>355901</v>
      </c>
      <c r="O15" s="86"/>
      <c r="P15" s="160">
        <v>332975</v>
      </c>
      <c r="Q15" s="229"/>
      <c r="R15" s="160">
        <v>330818</v>
      </c>
      <c r="S15" s="229"/>
      <c r="T15" s="160">
        <v>315396</v>
      </c>
      <c r="U15" s="86"/>
      <c r="V15" s="86"/>
      <c r="X15" s="160">
        <f>SUM(X9:X14)</f>
        <v>330283</v>
      </c>
      <c r="Y15" s="229"/>
      <c r="Z15" s="160">
        <f>SUM(Z9:Z14)</f>
        <v>349311</v>
      </c>
      <c r="AB15" s="160">
        <v>319150</v>
      </c>
      <c r="AD15" s="160">
        <v>388327</v>
      </c>
      <c r="AF15" s="160">
        <v>346688</v>
      </c>
      <c r="AG15" s="229"/>
      <c r="AH15" s="160">
        <v>355823</v>
      </c>
      <c r="AI15" s="86"/>
      <c r="AJ15" s="160">
        <v>332897</v>
      </c>
      <c r="AK15" s="229"/>
      <c r="AL15" s="160">
        <v>330740</v>
      </c>
      <c r="AM15" s="229"/>
      <c r="AN15" s="160">
        <v>315318</v>
      </c>
      <c r="AO15" s="229"/>
      <c r="AP15" s="160">
        <v>318925</v>
      </c>
      <c r="AQ15" s="86"/>
      <c r="AR15" s="160">
        <v>413823</v>
      </c>
      <c r="AS15" s="86"/>
      <c r="AT15" s="160">
        <v>363229</v>
      </c>
      <c r="AU15" s="86"/>
      <c r="AV15" s="160">
        <v>309730</v>
      </c>
      <c r="AW15" s="86"/>
      <c r="AX15" s="160">
        <v>323293</v>
      </c>
      <c r="AY15" s="86"/>
      <c r="AZ15" s="160">
        <v>288791</v>
      </c>
      <c r="BA15" s="86"/>
      <c r="BB15" s="160">
        <v>291457</v>
      </c>
      <c r="BC15" s="86"/>
      <c r="BD15" s="160">
        <v>401592</v>
      </c>
      <c r="BE15" s="86"/>
      <c r="BF15" s="86" t="s">
        <v>140</v>
      </c>
    </row>
    <row r="16" spans="1:58">
      <c r="A16" s="87" t="s">
        <v>40</v>
      </c>
      <c r="D16" s="53">
        <v>132986</v>
      </c>
      <c r="E16" s="53"/>
      <c r="F16" s="53">
        <v>132908</v>
      </c>
      <c r="H16" s="53">
        <v>132870</v>
      </c>
      <c r="J16" s="53">
        <v>135585</v>
      </c>
      <c r="L16" s="53">
        <v>131156</v>
      </c>
      <c r="M16" s="53"/>
      <c r="N16" s="53">
        <v>132986</v>
      </c>
      <c r="P16" s="53">
        <v>129621</v>
      </c>
      <c r="Q16" s="53"/>
      <c r="R16" s="53">
        <v>125018</v>
      </c>
      <c r="S16" s="53"/>
      <c r="T16" s="53">
        <v>119469</v>
      </c>
      <c r="U16" s="86"/>
      <c r="V16" s="86"/>
      <c r="X16" s="53">
        <v>133617</v>
      </c>
      <c r="Y16" s="53"/>
      <c r="Z16" s="53">
        <v>132908</v>
      </c>
      <c r="AB16" s="53">
        <v>132870</v>
      </c>
      <c r="AD16" s="53">
        <v>135585</v>
      </c>
      <c r="AF16" s="53">
        <v>131156</v>
      </c>
      <c r="AG16" s="53"/>
      <c r="AH16" s="53">
        <v>132986</v>
      </c>
      <c r="AJ16" s="53">
        <v>129621</v>
      </c>
      <c r="AK16" s="53"/>
      <c r="AL16" s="53">
        <v>125018</v>
      </c>
      <c r="AM16" s="53"/>
      <c r="AN16" s="53">
        <v>119469</v>
      </c>
      <c r="AO16" s="53"/>
      <c r="AP16" s="53">
        <v>113637</v>
      </c>
      <c r="AQ16" s="86"/>
      <c r="AR16" s="53">
        <v>107586</v>
      </c>
      <c r="AS16" s="86"/>
      <c r="AT16" s="53">
        <v>100878</v>
      </c>
      <c r="AU16" s="86"/>
      <c r="AV16" s="53">
        <v>91846</v>
      </c>
      <c r="AW16" s="86"/>
      <c r="AX16" s="53">
        <v>87851</v>
      </c>
      <c r="AY16" s="86"/>
      <c r="AZ16" s="53">
        <v>81862</v>
      </c>
      <c r="BA16" s="86"/>
      <c r="BB16" s="53">
        <v>76520</v>
      </c>
      <c r="BC16" s="86"/>
      <c r="BD16" s="53">
        <v>74653</v>
      </c>
      <c r="BE16" s="86"/>
      <c r="BF16" s="86" t="s">
        <v>140</v>
      </c>
    </row>
    <row r="17" spans="1:58">
      <c r="A17" s="157" t="s">
        <v>268</v>
      </c>
      <c r="D17" s="77">
        <v>0</v>
      </c>
      <c r="E17" s="53"/>
      <c r="F17" s="77">
        <v>0</v>
      </c>
      <c r="H17" s="77">
        <v>0</v>
      </c>
      <c r="J17" s="77">
        <v>0</v>
      </c>
      <c r="L17" s="77">
        <v>0</v>
      </c>
      <c r="M17" s="53"/>
      <c r="N17" s="77">
        <v>0</v>
      </c>
      <c r="P17" s="77">
        <v>100727</v>
      </c>
      <c r="Q17" s="53"/>
      <c r="R17" s="77">
        <v>96498</v>
      </c>
      <c r="S17" s="53"/>
      <c r="T17" s="77">
        <v>93352</v>
      </c>
      <c r="U17" s="86"/>
      <c r="V17" s="86"/>
      <c r="X17" s="77">
        <v>0</v>
      </c>
      <c r="Y17" s="53"/>
      <c r="Z17" s="77">
        <v>0</v>
      </c>
      <c r="AB17" s="77">
        <v>0</v>
      </c>
      <c r="AD17" s="77">
        <v>0</v>
      </c>
      <c r="AF17" s="77">
        <v>0</v>
      </c>
      <c r="AG17" s="53"/>
      <c r="AH17" s="77">
        <v>0</v>
      </c>
      <c r="AJ17" s="77">
        <v>100727</v>
      </c>
      <c r="AK17" s="53"/>
      <c r="AL17" s="77">
        <v>96498</v>
      </c>
      <c r="AM17" s="53"/>
      <c r="AN17" s="77">
        <v>93352</v>
      </c>
      <c r="AO17" s="53"/>
      <c r="AP17" s="77">
        <v>93627</v>
      </c>
      <c r="AQ17" s="86"/>
      <c r="AR17" s="77">
        <v>85983</v>
      </c>
      <c r="AS17" s="86"/>
      <c r="AT17" s="77">
        <v>90067</v>
      </c>
      <c r="AU17" s="86"/>
      <c r="AV17" s="77">
        <v>67522</v>
      </c>
      <c r="AW17" s="86"/>
      <c r="AX17" s="77">
        <v>68861</v>
      </c>
      <c r="AY17" s="86"/>
      <c r="AZ17" s="77">
        <v>66743</v>
      </c>
      <c r="BA17" s="86"/>
      <c r="BB17" s="77">
        <v>63529</v>
      </c>
      <c r="BC17" s="86"/>
      <c r="BD17" s="77">
        <v>59909</v>
      </c>
      <c r="BE17" s="86"/>
      <c r="BF17" s="86" t="s">
        <v>140</v>
      </c>
    </row>
    <row r="18" spans="1:58">
      <c r="A18" s="87" t="s">
        <v>11</v>
      </c>
      <c r="D18" s="53">
        <v>708258</v>
      </c>
      <c r="E18" s="53"/>
      <c r="F18" s="53">
        <v>747325</v>
      </c>
      <c r="H18" s="53">
        <v>747325</v>
      </c>
      <c r="J18" s="53">
        <v>748708</v>
      </c>
      <c r="L18" s="53">
        <v>749762</v>
      </c>
      <c r="M18" s="53"/>
      <c r="N18" s="53">
        <v>708258</v>
      </c>
      <c r="P18" s="53">
        <v>708285</v>
      </c>
      <c r="Q18" s="53"/>
      <c r="R18" s="53">
        <v>708246</v>
      </c>
      <c r="S18" s="53"/>
      <c r="T18" s="53">
        <v>609458</v>
      </c>
      <c r="U18" s="86"/>
      <c r="V18" s="86"/>
      <c r="X18" s="53">
        <v>776010</v>
      </c>
      <c r="Y18" s="53"/>
      <c r="Z18" s="53">
        <v>747325</v>
      </c>
      <c r="AB18" s="53">
        <v>747325</v>
      </c>
      <c r="AD18" s="53">
        <v>748708</v>
      </c>
      <c r="AF18" s="53">
        <v>749762</v>
      </c>
      <c r="AG18" s="53"/>
      <c r="AH18" s="53">
        <v>708258</v>
      </c>
      <c r="AJ18" s="53">
        <v>708285</v>
      </c>
      <c r="AK18" s="53"/>
      <c r="AL18" s="53">
        <v>708246</v>
      </c>
      <c r="AM18" s="53"/>
      <c r="AN18" s="53">
        <v>611982</v>
      </c>
      <c r="AO18" s="53"/>
      <c r="AP18" s="53">
        <v>359771</v>
      </c>
      <c r="AQ18" s="86"/>
      <c r="AR18" s="53">
        <v>358880</v>
      </c>
      <c r="AS18" s="86"/>
      <c r="AT18" s="53">
        <v>359009</v>
      </c>
      <c r="AU18" s="86"/>
      <c r="AV18" s="53">
        <v>359270</v>
      </c>
      <c r="AW18" s="86"/>
      <c r="AX18" s="53">
        <v>359781</v>
      </c>
      <c r="AY18" s="86"/>
      <c r="AZ18" s="53">
        <v>359309</v>
      </c>
      <c r="BA18" s="86"/>
      <c r="BB18" s="53">
        <v>358561</v>
      </c>
      <c r="BC18" s="86"/>
      <c r="BD18" s="53">
        <v>358431</v>
      </c>
      <c r="BE18" s="86"/>
    </row>
    <row r="19" spans="1:58">
      <c r="A19" s="157" t="s">
        <v>269</v>
      </c>
      <c r="D19" s="77">
        <v>407021</v>
      </c>
      <c r="E19" s="53"/>
      <c r="F19" s="77">
        <v>464984</v>
      </c>
      <c r="H19" s="77">
        <v>438929</v>
      </c>
      <c r="J19" s="77">
        <v>419725</v>
      </c>
      <c r="L19" s="77">
        <v>398280</v>
      </c>
      <c r="M19" s="53"/>
      <c r="N19" s="77">
        <v>407021</v>
      </c>
      <c r="O19" s="86"/>
      <c r="P19" s="77">
        <v>397412</v>
      </c>
      <c r="Q19" s="53"/>
      <c r="R19" s="77">
        <v>387775</v>
      </c>
      <c r="S19" s="53"/>
      <c r="T19" s="77">
        <v>374445</v>
      </c>
      <c r="U19" s="86"/>
      <c r="V19" s="86"/>
      <c r="X19" s="77">
        <v>514873</v>
      </c>
      <c r="Y19" s="53"/>
      <c r="Z19" s="77">
        <v>463222</v>
      </c>
      <c r="AB19" s="77">
        <v>424251</v>
      </c>
      <c r="AD19" s="77">
        <v>405457</v>
      </c>
      <c r="AF19" s="77">
        <v>384895</v>
      </c>
      <c r="AG19" s="53"/>
      <c r="AH19" s="77">
        <v>395020</v>
      </c>
      <c r="AI19" s="86"/>
      <c r="AJ19" s="77">
        <v>383680</v>
      </c>
      <c r="AK19" s="53"/>
      <c r="AL19" s="77">
        <v>372004</v>
      </c>
      <c r="AM19" s="53"/>
      <c r="AN19" s="77">
        <v>357114</v>
      </c>
      <c r="AO19" s="53"/>
      <c r="AP19" s="77">
        <v>342443</v>
      </c>
      <c r="AQ19" s="86"/>
      <c r="AR19" s="77">
        <v>329837</v>
      </c>
      <c r="AS19" s="86"/>
      <c r="AT19" s="77">
        <v>317630</v>
      </c>
      <c r="AU19" s="86"/>
      <c r="AV19" s="77">
        <v>304958</v>
      </c>
      <c r="AW19" s="86"/>
      <c r="AX19" s="77">
        <v>292664</v>
      </c>
      <c r="AY19" s="86"/>
      <c r="AZ19" s="77">
        <v>280891</v>
      </c>
      <c r="BA19" s="86"/>
      <c r="BB19" s="77">
        <v>268525</v>
      </c>
      <c r="BC19" s="86"/>
      <c r="BD19" s="77">
        <v>255998</v>
      </c>
      <c r="BE19" s="86"/>
    </row>
    <row r="20" spans="1:58">
      <c r="A20" s="87" t="s">
        <v>41</v>
      </c>
      <c r="D20" s="53">
        <v>15884</v>
      </c>
      <c r="E20" s="53"/>
      <c r="F20" s="53">
        <v>9019</v>
      </c>
      <c r="H20" s="53">
        <v>9171</v>
      </c>
      <c r="J20" s="53">
        <v>15280</v>
      </c>
      <c r="L20" s="53">
        <v>14810</v>
      </c>
      <c r="M20" s="53"/>
      <c r="N20" s="53">
        <v>16225</v>
      </c>
      <c r="O20" s="86"/>
      <c r="P20" s="53">
        <v>16202</v>
      </c>
      <c r="Q20" s="53"/>
      <c r="R20" s="53">
        <v>16181</v>
      </c>
      <c r="S20" s="53"/>
      <c r="T20" s="53">
        <v>15830</v>
      </c>
      <c r="U20" s="86"/>
      <c r="V20" s="86"/>
      <c r="X20" s="53">
        <v>7880</v>
      </c>
      <c r="Y20" s="53"/>
      <c r="Z20" s="53">
        <v>9815</v>
      </c>
      <c r="AB20" s="53">
        <v>9967</v>
      </c>
      <c r="AD20" s="53">
        <v>16076</v>
      </c>
      <c r="AF20" s="53">
        <v>15606</v>
      </c>
      <c r="AG20" s="53"/>
      <c r="AH20" s="53">
        <v>16345</v>
      </c>
      <c r="AI20" s="86"/>
      <c r="AJ20" s="53">
        <v>16322</v>
      </c>
      <c r="AK20" s="53"/>
      <c r="AL20" s="53">
        <v>16301</v>
      </c>
      <c r="AM20" s="53"/>
      <c r="AN20" s="53">
        <v>15950</v>
      </c>
      <c r="AO20" s="53"/>
      <c r="AP20" s="53">
        <v>12032</v>
      </c>
      <c r="AQ20" s="86"/>
      <c r="AR20" s="53">
        <v>11661</v>
      </c>
      <c r="AS20" s="86"/>
      <c r="AT20" s="53">
        <v>11769</v>
      </c>
      <c r="AU20" s="86"/>
      <c r="AV20" s="53">
        <v>12192</v>
      </c>
      <c r="AW20" s="86"/>
      <c r="AX20" s="53">
        <v>6606</v>
      </c>
      <c r="AY20" s="86"/>
      <c r="AZ20" s="53">
        <v>6370</v>
      </c>
      <c r="BA20" s="86"/>
      <c r="BB20" s="53">
        <v>6643</v>
      </c>
      <c r="BC20" s="86"/>
      <c r="BD20" s="53">
        <v>6243</v>
      </c>
      <c r="BE20" s="86"/>
    </row>
    <row r="21" spans="1:58">
      <c r="A21" s="157" t="s">
        <v>42</v>
      </c>
      <c r="D21" s="77">
        <v>19391</v>
      </c>
      <c r="E21" s="53"/>
      <c r="F21" s="77">
        <v>12891</v>
      </c>
      <c r="H21" s="77">
        <v>18490</v>
      </c>
      <c r="J21" s="77">
        <v>21276</v>
      </c>
      <c r="L21" s="77">
        <v>21650</v>
      </c>
      <c r="M21" s="53"/>
      <c r="N21" s="77">
        <v>19391</v>
      </c>
      <c r="O21" s="86"/>
      <c r="P21" s="77">
        <v>17667</v>
      </c>
      <c r="Q21" s="53"/>
      <c r="R21" s="77">
        <v>14714</v>
      </c>
      <c r="S21" s="53"/>
      <c r="T21" s="77">
        <v>13557</v>
      </c>
      <c r="U21" s="86"/>
      <c r="V21" s="86"/>
      <c r="X21" s="77">
        <f>15573-1</f>
        <v>15572</v>
      </c>
      <c r="Y21" s="53"/>
      <c r="Z21" s="77">
        <f>14653-4</f>
        <v>14649</v>
      </c>
      <c r="AB21" s="77">
        <v>18490</v>
      </c>
      <c r="AD21" s="77">
        <v>21276</v>
      </c>
      <c r="AF21" s="77">
        <v>21650</v>
      </c>
      <c r="AG21" s="53"/>
      <c r="AH21" s="77">
        <v>19391</v>
      </c>
      <c r="AI21" s="86"/>
      <c r="AJ21" s="77">
        <v>17667</v>
      </c>
      <c r="AK21" s="53"/>
      <c r="AL21" s="77">
        <v>14714</v>
      </c>
      <c r="AM21" s="53"/>
      <c r="AN21" s="77">
        <v>13557</v>
      </c>
      <c r="AO21" s="53"/>
      <c r="AP21" s="77">
        <v>17889</v>
      </c>
      <c r="AQ21" s="86"/>
      <c r="AR21" s="77">
        <v>20293</v>
      </c>
      <c r="AS21" s="86"/>
      <c r="AT21" s="77">
        <v>25961</v>
      </c>
      <c r="AU21" s="86"/>
      <c r="AV21" s="77">
        <v>24907</v>
      </c>
      <c r="AW21" s="86"/>
      <c r="AX21" s="77">
        <v>18723</v>
      </c>
      <c r="AY21" s="86"/>
      <c r="AZ21" s="77">
        <v>20756</v>
      </c>
      <c r="BA21" s="86"/>
      <c r="BB21" s="77">
        <v>25420</v>
      </c>
      <c r="BC21" s="86"/>
      <c r="BD21" s="77">
        <v>24122</v>
      </c>
      <c r="BE21" s="86"/>
    </row>
    <row r="22" spans="1:58" ht="15.6" thickBot="1">
      <c r="A22" s="230" t="s">
        <v>12</v>
      </c>
      <c r="C22" s="8" t="s">
        <v>6</v>
      </c>
      <c r="D22" s="79">
        <v>1641404</v>
      </c>
      <c r="E22" s="229"/>
      <c r="F22" s="79">
        <v>1714838</v>
      </c>
      <c r="G22" s="8" t="s">
        <v>6</v>
      </c>
      <c r="H22" s="79">
        <v>1665935</v>
      </c>
      <c r="I22" s="8" t="s">
        <v>6</v>
      </c>
      <c r="J22" s="79">
        <v>1728901</v>
      </c>
      <c r="K22" s="8" t="s">
        <v>6</v>
      </c>
      <c r="L22" s="79">
        <v>1662346</v>
      </c>
      <c r="M22" s="229"/>
      <c r="N22" s="79">
        <v>1639782</v>
      </c>
      <c r="O22" s="86"/>
      <c r="P22" s="79">
        <v>1702889</v>
      </c>
      <c r="Q22" s="229"/>
      <c r="R22" s="79">
        <v>1679250</v>
      </c>
      <c r="S22" s="229"/>
      <c r="T22" s="79">
        <v>1541507</v>
      </c>
      <c r="U22" s="86"/>
      <c r="V22" s="86"/>
      <c r="W22" s="8" t="s">
        <v>6</v>
      </c>
      <c r="X22" s="79">
        <f>SUM(X15:X21)</f>
        <v>1778235</v>
      </c>
      <c r="Y22" s="229"/>
      <c r="Z22" s="79">
        <f>SUM(Z15:Z21)</f>
        <v>1717230</v>
      </c>
      <c r="AA22" s="8" t="s">
        <v>6</v>
      </c>
      <c r="AB22" s="79">
        <v>1652053</v>
      </c>
      <c r="AC22" s="8" t="s">
        <v>6</v>
      </c>
      <c r="AD22" s="79">
        <v>1715429</v>
      </c>
      <c r="AE22" s="8" t="s">
        <v>6</v>
      </c>
      <c r="AF22" s="79">
        <v>1649757</v>
      </c>
      <c r="AG22" s="229"/>
      <c r="AH22" s="79">
        <v>1627823</v>
      </c>
      <c r="AI22" s="86"/>
      <c r="AJ22" s="79">
        <v>1689199</v>
      </c>
      <c r="AK22" s="229"/>
      <c r="AL22" s="79">
        <v>1663521</v>
      </c>
      <c r="AM22" s="229"/>
      <c r="AN22" s="79">
        <v>1526742</v>
      </c>
      <c r="AO22" s="229"/>
      <c r="AP22" s="79">
        <v>1258324</v>
      </c>
      <c r="AQ22" s="86"/>
      <c r="AR22" s="79">
        <v>1328063</v>
      </c>
      <c r="AS22" s="86"/>
      <c r="AT22" s="79">
        <v>1268543</v>
      </c>
      <c r="AU22" s="86"/>
      <c r="AV22" s="79">
        <v>1170425</v>
      </c>
      <c r="AW22" s="86"/>
      <c r="AX22" s="79">
        <v>1157779</v>
      </c>
      <c r="AY22" s="86"/>
      <c r="AZ22" s="79">
        <v>1104722</v>
      </c>
      <c r="BA22" s="86"/>
      <c r="BB22" s="79">
        <v>1090655</v>
      </c>
      <c r="BC22" s="86"/>
      <c r="BD22" s="79">
        <v>1180948</v>
      </c>
      <c r="BE22" s="86"/>
    </row>
    <row r="23" spans="1:58" ht="15.6" thickTop="1">
      <c r="A23" s="157" t="s">
        <v>43</v>
      </c>
      <c r="D23" s="77"/>
      <c r="E23" s="53"/>
      <c r="F23" s="77"/>
      <c r="H23" s="77"/>
      <c r="J23" s="77"/>
      <c r="L23" s="77"/>
      <c r="M23" s="53"/>
      <c r="N23" s="77"/>
      <c r="O23" s="86"/>
      <c r="P23" s="77"/>
      <c r="Q23" s="53"/>
      <c r="R23" s="77"/>
      <c r="S23" s="53"/>
      <c r="T23" s="77"/>
      <c r="U23" s="86"/>
      <c r="V23" s="86"/>
      <c r="X23" s="77"/>
      <c r="Y23" s="53"/>
      <c r="Z23" s="77"/>
      <c r="AB23" s="77"/>
      <c r="AD23" s="77"/>
      <c r="AF23" s="77"/>
      <c r="AG23" s="53"/>
      <c r="AH23" s="77"/>
      <c r="AI23" s="86"/>
      <c r="AJ23" s="77"/>
      <c r="AK23" s="53"/>
      <c r="AL23" s="77"/>
      <c r="AM23" s="53"/>
      <c r="AN23" s="77"/>
      <c r="AO23" s="53"/>
      <c r="AP23" s="77"/>
      <c r="AQ23" s="86"/>
      <c r="AR23" s="77"/>
      <c r="AS23" s="86"/>
      <c r="AT23" s="77"/>
      <c r="AU23" s="86"/>
      <c r="AV23" s="77"/>
      <c r="AW23" s="86"/>
      <c r="AX23" s="77"/>
      <c r="AY23" s="86"/>
      <c r="AZ23" s="77"/>
      <c r="BA23" s="86"/>
      <c r="BB23" s="77"/>
      <c r="BC23" s="86"/>
      <c r="BD23" s="77"/>
      <c r="BE23" s="86"/>
    </row>
    <row r="24" spans="1:58">
      <c r="A24" s="84" t="s">
        <v>13</v>
      </c>
      <c r="D24" s="53"/>
      <c r="E24" s="53"/>
      <c r="F24" s="53"/>
      <c r="H24" s="53"/>
      <c r="J24" s="53"/>
      <c r="L24" s="53"/>
      <c r="M24" s="53"/>
      <c r="N24" s="53"/>
      <c r="P24" s="53"/>
      <c r="Q24" s="53"/>
      <c r="R24" s="53"/>
      <c r="S24" s="53"/>
      <c r="T24" s="53"/>
      <c r="X24" s="53"/>
      <c r="Y24" s="53"/>
      <c r="Z24" s="53"/>
      <c r="AB24" s="53"/>
      <c r="AD24" s="53"/>
      <c r="AF24" s="53"/>
      <c r="AG24" s="53"/>
      <c r="AH24" s="53"/>
      <c r="AJ24" s="53"/>
      <c r="AK24" s="53"/>
      <c r="AL24" s="53"/>
      <c r="AM24" s="53"/>
      <c r="AN24" s="53"/>
      <c r="AO24" s="53"/>
      <c r="AP24" s="53"/>
      <c r="AR24" s="53"/>
      <c r="AT24" s="53"/>
      <c r="AV24" s="53"/>
      <c r="AX24" s="53"/>
      <c r="AZ24" s="53"/>
      <c r="BB24" s="53"/>
      <c r="BD24" s="53"/>
    </row>
    <row r="25" spans="1:58">
      <c r="A25" s="157" t="s">
        <v>270</v>
      </c>
      <c r="C25" s="226" t="s">
        <v>6</v>
      </c>
      <c r="D25" s="77">
        <v>99853</v>
      </c>
      <c r="E25" s="8" t="s">
        <v>6</v>
      </c>
      <c r="F25" s="77">
        <v>81263</v>
      </c>
      <c r="G25" s="8" t="s">
        <v>6</v>
      </c>
      <c r="H25" s="77">
        <v>77194</v>
      </c>
      <c r="I25" s="8" t="s">
        <v>6</v>
      </c>
      <c r="J25" s="77">
        <v>86304</v>
      </c>
      <c r="K25" s="8" t="s">
        <v>6</v>
      </c>
      <c r="L25" s="77">
        <v>90673</v>
      </c>
      <c r="M25" s="8" t="s">
        <v>6</v>
      </c>
      <c r="N25" s="77">
        <v>99853</v>
      </c>
      <c r="P25" s="77">
        <v>90924</v>
      </c>
      <c r="Q25" s="53"/>
      <c r="R25" s="77">
        <v>99089</v>
      </c>
      <c r="S25" s="53"/>
      <c r="T25" s="77">
        <v>93815</v>
      </c>
      <c r="U25" s="86"/>
      <c r="V25" s="86"/>
      <c r="W25" s="8" t="s">
        <v>6</v>
      </c>
      <c r="X25" s="77">
        <v>82676</v>
      </c>
      <c r="Y25" s="8" t="s">
        <v>6</v>
      </c>
      <c r="Z25" s="77">
        <v>81263</v>
      </c>
      <c r="AA25" s="8" t="s">
        <v>6</v>
      </c>
      <c r="AB25" s="77">
        <v>77194</v>
      </c>
      <c r="AC25" s="8" t="s">
        <v>6</v>
      </c>
      <c r="AD25" s="77">
        <v>86304</v>
      </c>
      <c r="AE25" s="8" t="s">
        <v>6</v>
      </c>
      <c r="AF25" s="77">
        <v>90673</v>
      </c>
      <c r="AG25" s="8" t="s">
        <v>6</v>
      </c>
      <c r="AH25" s="77">
        <v>99853</v>
      </c>
      <c r="AJ25" s="77">
        <v>90924</v>
      </c>
      <c r="AK25" s="53"/>
      <c r="AL25" s="77">
        <v>99089</v>
      </c>
      <c r="AM25" s="53"/>
      <c r="AN25" s="77">
        <v>93815</v>
      </c>
      <c r="AO25" s="8" t="s">
        <v>6</v>
      </c>
      <c r="AP25" s="77">
        <v>86167</v>
      </c>
      <c r="AQ25" s="86"/>
      <c r="AR25" s="77">
        <v>74093</v>
      </c>
      <c r="AS25" s="86"/>
      <c r="AT25" s="77">
        <v>67385</v>
      </c>
      <c r="AU25" s="86"/>
      <c r="AV25" s="77">
        <v>61788</v>
      </c>
      <c r="AW25" s="86"/>
      <c r="AX25" s="77">
        <v>76027</v>
      </c>
      <c r="AY25" s="86"/>
      <c r="AZ25" s="77">
        <v>73666</v>
      </c>
      <c r="BA25" s="86"/>
      <c r="BB25" s="77">
        <v>65801</v>
      </c>
      <c r="BC25" s="86"/>
      <c r="BD25" s="77">
        <v>59266</v>
      </c>
      <c r="BE25" s="86"/>
    </row>
    <row r="26" spans="1:58">
      <c r="A26" s="87" t="s">
        <v>44</v>
      </c>
      <c r="D26" s="53">
        <v>7735</v>
      </c>
      <c r="E26" s="53"/>
      <c r="F26" s="53">
        <v>14445</v>
      </c>
      <c r="H26" s="53">
        <v>14172</v>
      </c>
      <c r="J26" s="53">
        <v>11987</v>
      </c>
      <c r="L26" s="53">
        <v>10756</v>
      </c>
      <c r="M26" s="53"/>
      <c r="N26" s="53">
        <v>7735</v>
      </c>
      <c r="P26" s="53">
        <v>6184</v>
      </c>
      <c r="Q26" s="53"/>
      <c r="R26" s="53">
        <v>238</v>
      </c>
      <c r="S26" s="53"/>
      <c r="T26" s="53">
        <v>274</v>
      </c>
      <c r="U26" s="86"/>
      <c r="V26" s="86"/>
      <c r="X26" s="53">
        <v>14474</v>
      </c>
      <c r="Y26" s="53"/>
      <c r="Z26" s="53">
        <v>14445</v>
      </c>
      <c r="AB26" s="53">
        <v>14172</v>
      </c>
      <c r="AD26" s="53">
        <v>17023</v>
      </c>
      <c r="AF26" s="53">
        <v>15792</v>
      </c>
      <c r="AG26" s="53"/>
      <c r="AH26" s="53">
        <v>15363</v>
      </c>
      <c r="AJ26" s="53">
        <v>13812</v>
      </c>
      <c r="AK26" s="53"/>
      <c r="AL26" s="53">
        <v>11671</v>
      </c>
      <c r="AM26" s="53"/>
      <c r="AN26" s="53">
        <v>10207</v>
      </c>
      <c r="AO26" s="53"/>
      <c r="AP26" s="53">
        <v>1740</v>
      </c>
      <c r="AQ26" s="86"/>
      <c r="AR26" s="53">
        <v>1323</v>
      </c>
      <c r="AS26" s="86"/>
      <c r="AT26" s="53">
        <v>2</v>
      </c>
      <c r="AU26" s="86"/>
      <c r="AV26" s="53">
        <v>162</v>
      </c>
      <c r="AW26" s="86"/>
      <c r="AX26" s="53">
        <v>97</v>
      </c>
      <c r="AY26" s="86"/>
      <c r="AZ26" s="53">
        <v>124</v>
      </c>
      <c r="BA26" s="86"/>
      <c r="BB26" s="53">
        <v>489</v>
      </c>
      <c r="BC26" s="86"/>
      <c r="BD26" s="53">
        <v>715</v>
      </c>
      <c r="BE26" s="86"/>
    </row>
    <row r="27" spans="1:58">
      <c r="A27" s="157" t="s">
        <v>45</v>
      </c>
      <c r="C27" s="226"/>
      <c r="D27" s="77">
        <v>3633</v>
      </c>
      <c r="E27" s="53"/>
      <c r="F27" s="77">
        <v>3612</v>
      </c>
      <c r="G27" s="226"/>
      <c r="H27" s="77">
        <v>6967</v>
      </c>
      <c r="I27" s="226"/>
      <c r="J27" s="77">
        <v>5385</v>
      </c>
      <c r="K27" s="226"/>
      <c r="L27" s="77">
        <v>5422</v>
      </c>
      <c r="M27" s="53"/>
      <c r="N27" s="77">
        <v>1996</v>
      </c>
      <c r="P27" s="77">
        <v>4898</v>
      </c>
      <c r="Q27" s="53"/>
      <c r="R27" s="77">
        <v>2525</v>
      </c>
      <c r="S27" s="53"/>
      <c r="T27" s="77" t="s">
        <v>250</v>
      </c>
      <c r="W27" s="226"/>
      <c r="X27" s="77">
        <v>770</v>
      </c>
      <c r="Y27" s="53"/>
      <c r="Z27" s="77">
        <v>3612</v>
      </c>
      <c r="AA27" s="226"/>
      <c r="AB27" s="77">
        <v>6967</v>
      </c>
      <c r="AC27" s="226"/>
      <c r="AD27" s="77">
        <v>5385</v>
      </c>
      <c r="AE27" s="226"/>
      <c r="AF27" s="77">
        <v>5422</v>
      </c>
      <c r="AG27" s="53"/>
      <c r="AH27" s="77">
        <v>1996</v>
      </c>
      <c r="AJ27" s="77">
        <v>4898</v>
      </c>
      <c r="AK27" s="53"/>
      <c r="AL27" s="77">
        <v>2525</v>
      </c>
      <c r="AM27" s="53"/>
      <c r="AN27" s="77">
        <v>0</v>
      </c>
      <c r="AO27" s="53"/>
      <c r="AP27" s="77">
        <v>352</v>
      </c>
      <c r="AR27" s="77">
        <v>2532</v>
      </c>
      <c r="AT27" s="77">
        <v>2333</v>
      </c>
      <c r="AV27" s="77">
        <v>1695</v>
      </c>
      <c r="AX27" s="77">
        <v>2466</v>
      </c>
      <c r="AZ27" s="77">
        <v>1531</v>
      </c>
      <c r="BB27" s="77">
        <v>1654</v>
      </c>
      <c r="BD27" s="77">
        <v>3222</v>
      </c>
    </row>
    <row r="28" spans="1:58">
      <c r="A28" s="87" t="s">
        <v>271</v>
      </c>
      <c r="D28" s="53">
        <v>66008</v>
      </c>
      <c r="E28" s="53"/>
      <c r="F28" s="53">
        <v>49384</v>
      </c>
      <c r="H28" s="53">
        <v>31805</v>
      </c>
      <c r="J28" s="53">
        <v>40737</v>
      </c>
      <c r="L28" s="53">
        <v>41397</v>
      </c>
      <c r="M28" s="53"/>
      <c r="N28" s="53">
        <v>66008</v>
      </c>
      <c r="P28" s="53">
        <v>63138</v>
      </c>
      <c r="Q28" s="53"/>
      <c r="R28" s="53">
        <v>59487</v>
      </c>
      <c r="S28" s="53"/>
      <c r="T28" s="53">
        <v>60994</v>
      </c>
      <c r="X28" s="53">
        <v>81966</v>
      </c>
      <c r="Y28" s="53"/>
      <c r="Z28" s="53">
        <v>87133</v>
      </c>
      <c r="AB28" s="53">
        <v>70217</v>
      </c>
      <c r="AD28" s="53">
        <v>79851</v>
      </c>
      <c r="AF28" s="53">
        <v>81259</v>
      </c>
      <c r="AG28" s="53"/>
      <c r="AH28" s="53">
        <v>107355</v>
      </c>
      <c r="AJ28" s="53">
        <v>105018</v>
      </c>
      <c r="AK28" s="53"/>
      <c r="AL28" s="53">
        <v>102265</v>
      </c>
      <c r="AM28" s="53"/>
      <c r="AN28" s="53">
        <v>104097</v>
      </c>
      <c r="AO28" s="53"/>
      <c r="AP28" s="53">
        <v>121553</v>
      </c>
      <c r="AR28" s="53">
        <v>116557</v>
      </c>
      <c r="AT28" s="53">
        <v>116376</v>
      </c>
      <c r="AV28" s="53">
        <v>109336</v>
      </c>
      <c r="AX28" s="53">
        <v>126399</v>
      </c>
      <c r="AZ28" s="53">
        <v>122080</v>
      </c>
      <c r="BB28" s="53">
        <v>111713</v>
      </c>
      <c r="BD28" s="53">
        <v>109109</v>
      </c>
    </row>
    <row r="29" spans="1:58">
      <c r="A29" s="157" t="s">
        <v>46</v>
      </c>
      <c r="C29" s="226"/>
      <c r="D29" s="77">
        <v>54583</v>
      </c>
      <c r="E29" s="53"/>
      <c r="F29" s="77">
        <v>46925</v>
      </c>
      <c r="G29" s="226"/>
      <c r="H29" s="77">
        <v>49738</v>
      </c>
      <c r="I29" s="226"/>
      <c r="J29" s="77">
        <v>50905</v>
      </c>
      <c r="K29" s="226"/>
      <c r="L29" s="77">
        <v>54975</v>
      </c>
      <c r="M29" s="53"/>
      <c r="N29" s="77">
        <v>54583</v>
      </c>
      <c r="P29" s="77">
        <v>57961</v>
      </c>
      <c r="Q29" s="53"/>
      <c r="R29" s="77">
        <v>52493</v>
      </c>
      <c r="S29" s="53"/>
      <c r="T29" s="77">
        <v>51819</v>
      </c>
      <c r="U29" s="86"/>
      <c r="V29" s="86"/>
      <c r="W29" s="226"/>
      <c r="X29" s="77">
        <v>52955</v>
      </c>
      <c r="Y29" s="53"/>
      <c r="Z29" s="77">
        <v>46925</v>
      </c>
      <c r="AA29" s="226"/>
      <c r="AB29" s="77">
        <v>47279</v>
      </c>
      <c r="AC29" s="226"/>
      <c r="AD29" s="77">
        <v>48409</v>
      </c>
      <c r="AE29" s="226"/>
      <c r="AF29" s="77">
        <v>52464</v>
      </c>
      <c r="AG29" s="53"/>
      <c r="AH29" s="77">
        <v>52211</v>
      </c>
      <c r="AJ29" s="77">
        <v>55745</v>
      </c>
      <c r="AK29" s="53"/>
      <c r="AL29" s="77">
        <v>50218</v>
      </c>
      <c r="AM29" s="53"/>
      <c r="AN29" s="77">
        <v>49636</v>
      </c>
      <c r="AO29" s="53"/>
      <c r="AP29" s="77">
        <v>48574</v>
      </c>
      <c r="AQ29" s="86"/>
      <c r="AR29" s="77">
        <v>54034</v>
      </c>
      <c r="AS29" s="86"/>
      <c r="AT29" s="77">
        <v>52636</v>
      </c>
      <c r="AU29" s="86"/>
      <c r="AV29" s="77">
        <v>53904</v>
      </c>
      <c r="AW29" s="86"/>
      <c r="AX29" s="77">
        <v>63467</v>
      </c>
      <c r="AY29" s="86"/>
      <c r="AZ29" s="77">
        <v>62392</v>
      </c>
      <c r="BA29" s="86"/>
      <c r="BB29" s="77">
        <v>63417</v>
      </c>
      <c r="BC29" s="86"/>
      <c r="BD29" s="77">
        <v>58041</v>
      </c>
      <c r="BE29" s="86"/>
    </row>
    <row r="30" spans="1:58">
      <c r="A30" s="87" t="s">
        <v>63</v>
      </c>
      <c r="C30" s="226"/>
      <c r="D30" s="53">
        <v>49071</v>
      </c>
      <c r="E30" s="53"/>
      <c r="F30" s="53">
        <v>55101</v>
      </c>
      <c r="G30" s="226"/>
      <c r="H30" s="53">
        <v>23795</v>
      </c>
      <c r="I30" s="226"/>
      <c r="J30" s="53">
        <v>48885</v>
      </c>
      <c r="K30" s="226"/>
      <c r="L30" s="53">
        <v>23845</v>
      </c>
      <c r="M30" s="53"/>
      <c r="N30" s="53">
        <v>49071</v>
      </c>
      <c r="P30" s="53">
        <v>23928</v>
      </c>
      <c r="Q30" s="53"/>
      <c r="R30" s="53">
        <v>48935</v>
      </c>
      <c r="S30" s="53"/>
      <c r="T30" s="53">
        <v>24602</v>
      </c>
      <c r="U30" s="86"/>
      <c r="V30" s="86"/>
      <c r="W30" s="226"/>
      <c r="X30" s="53">
        <v>30405</v>
      </c>
      <c r="Y30" s="53"/>
      <c r="Z30" s="53">
        <v>55102</v>
      </c>
      <c r="AA30" s="226"/>
      <c r="AB30" s="53">
        <v>23795</v>
      </c>
      <c r="AC30" s="226"/>
      <c r="AD30" s="53">
        <v>48885</v>
      </c>
      <c r="AE30" s="226"/>
      <c r="AF30" s="53">
        <v>23845</v>
      </c>
      <c r="AG30" s="53"/>
      <c r="AH30" s="53">
        <v>49071</v>
      </c>
      <c r="AJ30" s="53">
        <v>23928</v>
      </c>
      <c r="AK30" s="53"/>
      <c r="AL30" s="53">
        <v>48935</v>
      </c>
      <c r="AM30" s="53"/>
      <c r="AN30" s="53">
        <v>24602</v>
      </c>
      <c r="AO30" s="53"/>
      <c r="AP30" s="53">
        <v>48769</v>
      </c>
      <c r="AQ30" s="86"/>
      <c r="AR30" s="53">
        <v>23786</v>
      </c>
      <c r="AS30" s="86"/>
      <c r="AT30" s="53">
        <v>48127</v>
      </c>
      <c r="AU30" s="86"/>
      <c r="AV30" s="53">
        <v>23274</v>
      </c>
      <c r="AW30" s="86"/>
      <c r="AX30" s="53">
        <v>48769</v>
      </c>
      <c r="AY30" s="86"/>
      <c r="AZ30" s="53">
        <v>24059</v>
      </c>
      <c r="BA30" s="86"/>
      <c r="BB30" s="53">
        <v>48952</v>
      </c>
      <c r="BC30" s="86"/>
      <c r="BD30" s="53">
        <v>22593</v>
      </c>
      <c r="BE30" s="86"/>
    </row>
    <row r="31" spans="1:58">
      <c r="A31" s="157" t="s">
        <v>47</v>
      </c>
      <c r="D31" s="77">
        <v>34235</v>
      </c>
      <c r="E31" s="53"/>
      <c r="F31" s="77">
        <v>31656</v>
      </c>
      <c r="H31" s="77">
        <v>36542</v>
      </c>
      <c r="J31" s="77">
        <v>36997</v>
      </c>
      <c r="L31" s="77">
        <v>39419</v>
      </c>
      <c r="M31" s="53"/>
      <c r="N31" s="77">
        <v>34235</v>
      </c>
      <c r="O31" s="228"/>
      <c r="P31" s="77">
        <v>28410</v>
      </c>
      <c r="Q31" s="53"/>
      <c r="R31" s="77">
        <v>28914</v>
      </c>
      <c r="S31" s="53"/>
      <c r="T31" s="77">
        <v>30161</v>
      </c>
      <c r="U31" s="86"/>
      <c r="V31" s="86"/>
      <c r="X31" s="77">
        <v>34268</v>
      </c>
      <c r="Y31" s="53"/>
      <c r="Z31" s="77">
        <v>31656</v>
      </c>
      <c r="AB31" s="77">
        <v>36542</v>
      </c>
      <c r="AD31" s="77">
        <v>36997</v>
      </c>
      <c r="AF31" s="77">
        <v>39419</v>
      </c>
      <c r="AG31" s="53"/>
      <c r="AH31" s="77">
        <v>34235</v>
      </c>
      <c r="AI31" s="228"/>
      <c r="AJ31" s="77">
        <v>28410</v>
      </c>
      <c r="AK31" s="53"/>
      <c r="AL31" s="77">
        <v>28914</v>
      </c>
      <c r="AM31" s="53"/>
      <c r="AN31" s="77">
        <v>30161</v>
      </c>
      <c r="AO31" s="53"/>
      <c r="AP31" s="77">
        <v>27765</v>
      </c>
      <c r="AQ31" s="86"/>
      <c r="AR31" s="77">
        <v>25605</v>
      </c>
      <c r="AS31" s="86"/>
      <c r="AT31" s="77">
        <v>27301</v>
      </c>
      <c r="AU31" s="86"/>
      <c r="AV31" s="77">
        <v>15605</v>
      </c>
      <c r="AW31" s="86"/>
      <c r="AX31" s="77">
        <v>21277</v>
      </c>
      <c r="AY31" s="86"/>
      <c r="AZ31" s="77">
        <v>17648</v>
      </c>
      <c r="BA31" s="86"/>
      <c r="BB31" s="77">
        <v>15269</v>
      </c>
      <c r="BC31" s="86"/>
      <c r="BD31" s="77">
        <v>15688</v>
      </c>
      <c r="BE31" s="86"/>
    </row>
    <row r="32" spans="1:58">
      <c r="A32" s="87" t="s">
        <v>48</v>
      </c>
      <c r="C32" s="226"/>
      <c r="D32" s="53">
        <v>16504</v>
      </c>
      <c r="E32" s="53"/>
      <c r="F32" s="53">
        <v>12709</v>
      </c>
      <c r="G32" s="226"/>
      <c r="H32" s="53">
        <v>15933</v>
      </c>
      <c r="I32" s="226"/>
      <c r="J32" s="53">
        <v>20654</v>
      </c>
      <c r="K32" s="226"/>
      <c r="L32" s="53">
        <v>18084</v>
      </c>
      <c r="M32" s="53"/>
      <c r="N32" s="53">
        <v>16504</v>
      </c>
      <c r="P32" s="53">
        <v>19966</v>
      </c>
      <c r="Q32" s="53"/>
      <c r="R32" s="53">
        <v>19428</v>
      </c>
      <c r="S32" s="53"/>
      <c r="T32" s="53">
        <v>17368</v>
      </c>
      <c r="W32" s="226"/>
      <c r="X32" s="53">
        <v>17633</v>
      </c>
      <c r="Y32" s="53"/>
      <c r="Z32" s="53">
        <v>19142</v>
      </c>
      <c r="AA32" s="226"/>
      <c r="AB32" s="53">
        <v>15933</v>
      </c>
      <c r="AC32" s="226"/>
      <c r="AD32" s="53">
        <v>20654</v>
      </c>
      <c r="AE32" s="226"/>
      <c r="AF32" s="53">
        <v>18084</v>
      </c>
      <c r="AG32" s="53"/>
      <c r="AH32" s="53">
        <v>16504</v>
      </c>
      <c r="AJ32" s="53">
        <v>19966</v>
      </c>
      <c r="AK32" s="53"/>
      <c r="AL32" s="53">
        <v>19428</v>
      </c>
      <c r="AM32" s="53"/>
      <c r="AN32" s="53">
        <v>17368</v>
      </c>
      <c r="AO32" s="53"/>
      <c r="AP32" s="53">
        <v>16282</v>
      </c>
      <c r="AR32" s="53">
        <v>18455</v>
      </c>
      <c r="AT32" s="53">
        <v>19179</v>
      </c>
      <c r="AV32" s="53">
        <v>18071</v>
      </c>
      <c r="AX32" s="53">
        <v>16377</v>
      </c>
      <c r="AZ32" s="53">
        <v>21182</v>
      </c>
      <c r="BB32" s="53">
        <v>20935</v>
      </c>
      <c r="BD32" s="53">
        <v>16914</v>
      </c>
    </row>
    <row r="33" spans="1:57">
      <c r="A33" s="157" t="s">
        <v>272</v>
      </c>
      <c r="D33" s="77">
        <v>56002</v>
      </c>
      <c r="E33" s="53"/>
      <c r="F33" s="77">
        <v>42489</v>
      </c>
      <c r="H33" s="77">
        <v>56554</v>
      </c>
      <c r="J33" s="77">
        <v>94233</v>
      </c>
      <c r="L33" s="77">
        <v>52889</v>
      </c>
      <c r="M33" s="53"/>
      <c r="N33" s="77">
        <v>56002</v>
      </c>
      <c r="O33" s="228"/>
      <c r="P33" s="77">
        <v>46063</v>
      </c>
      <c r="Q33" s="53"/>
      <c r="R33" s="77">
        <v>41496</v>
      </c>
      <c r="S33" s="53"/>
      <c r="T33" s="77">
        <v>43267</v>
      </c>
      <c r="U33" s="86"/>
      <c r="V33" s="86"/>
      <c r="X33" s="77">
        <v>37315</v>
      </c>
      <c r="Y33" s="53"/>
      <c r="Z33" s="77">
        <v>42489</v>
      </c>
      <c r="AB33" s="77">
        <v>56554</v>
      </c>
      <c r="AD33" s="77">
        <v>94233</v>
      </c>
      <c r="AF33" s="77">
        <v>52889</v>
      </c>
      <c r="AG33" s="53"/>
      <c r="AH33" s="77">
        <v>56002</v>
      </c>
      <c r="AI33" s="228"/>
      <c r="AJ33" s="77">
        <v>46063</v>
      </c>
      <c r="AK33" s="53"/>
      <c r="AL33" s="77">
        <v>41496</v>
      </c>
      <c r="AM33" s="53"/>
      <c r="AN33" s="77">
        <v>43267</v>
      </c>
      <c r="AO33" s="53"/>
      <c r="AP33" s="77">
        <v>39156</v>
      </c>
      <c r="AQ33" s="86"/>
      <c r="AR33" s="77">
        <v>40225</v>
      </c>
      <c r="AS33" s="86"/>
      <c r="AT33" s="77">
        <v>34801</v>
      </c>
      <c r="AU33" s="86"/>
      <c r="AV33" s="77">
        <v>36284</v>
      </c>
      <c r="AW33" s="86"/>
      <c r="AX33" s="77">
        <v>29328</v>
      </c>
      <c r="AY33" s="86"/>
      <c r="AZ33" s="77">
        <v>28222</v>
      </c>
      <c r="BA33" s="86"/>
      <c r="BB33" s="77">
        <v>25562</v>
      </c>
      <c r="BC33" s="86"/>
      <c r="BD33" s="77">
        <v>48376</v>
      </c>
      <c r="BE33" s="86"/>
    </row>
    <row r="34" spans="1:57">
      <c r="A34" s="87" t="s">
        <v>251</v>
      </c>
      <c r="C34" s="226"/>
      <c r="D34" s="53">
        <v>17498</v>
      </c>
      <c r="E34" s="53"/>
      <c r="F34" s="53">
        <v>15611</v>
      </c>
      <c r="G34" s="226"/>
      <c r="H34" s="53">
        <v>14785</v>
      </c>
      <c r="I34" s="226"/>
      <c r="J34" s="53">
        <v>16568</v>
      </c>
      <c r="K34" s="226"/>
      <c r="L34" s="53">
        <v>15926</v>
      </c>
      <c r="M34" s="53"/>
      <c r="N34" s="53">
        <v>17498</v>
      </c>
      <c r="P34" s="53">
        <v>15961</v>
      </c>
      <c r="Q34" s="53"/>
      <c r="R34" s="53">
        <v>15897</v>
      </c>
      <c r="S34" s="53"/>
      <c r="T34" s="53">
        <v>15172</v>
      </c>
      <c r="U34" s="86"/>
      <c r="V34" s="86"/>
      <c r="W34" s="226"/>
      <c r="X34" s="53">
        <v>15246</v>
      </c>
      <c r="Y34" s="53"/>
      <c r="Z34" s="53">
        <v>15611</v>
      </c>
      <c r="AA34" s="226"/>
      <c r="AB34" s="53">
        <v>14785</v>
      </c>
      <c r="AC34" s="226"/>
      <c r="AD34" s="53">
        <v>16568</v>
      </c>
      <c r="AE34" s="226"/>
      <c r="AF34" s="53">
        <v>15926</v>
      </c>
      <c r="AG34" s="53"/>
      <c r="AH34" s="53">
        <v>17498</v>
      </c>
      <c r="AJ34" s="53">
        <v>15961</v>
      </c>
      <c r="AK34" s="53"/>
      <c r="AL34" s="53">
        <v>15897</v>
      </c>
      <c r="AM34" s="53"/>
      <c r="AN34" s="53">
        <v>15172</v>
      </c>
      <c r="AO34" s="53"/>
      <c r="AP34" s="53">
        <v>13788</v>
      </c>
      <c r="AQ34" s="86"/>
      <c r="AR34" s="53">
        <v>13214</v>
      </c>
      <c r="AS34" s="86"/>
      <c r="AT34" s="53">
        <v>12831</v>
      </c>
      <c r="AU34" s="86"/>
      <c r="AV34" s="53">
        <v>12599</v>
      </c>
      <c r="AW34" s="86"/>
      <c r="AX34" s="53">
        <v>12231</v>
      </c>
      <c r="AY34" s="86"/>
      <c r="AZ34" s="53">
        <v>11143</v>
      </c>
      <c r="BA34" s="86"/>
      <c r="BB34" s="53">
        <v>9960</v>
      </c>
      <c r="BC34" s="86"/>
      <c r="BD34" s="53">
        <v>9147</v>
      </c>
      <c r="BE34" s="86"/>
    </row>
    <row r="35" spans="1:57">
      <c r="A35" s="157" t="s">
        <v>252</v>
      </c>
      <c r="C35" s="226"/>
      <c r="D35" s="77">
        <v>0</v>
      </c>
      <c r="E35" s="53"/>
      <c r="F35" s="77">
        <v>0</v>
      </c>
      <c r="G35" s="226"/>
      <c r="H35" s="77">
        <v>0</v>
      </c>
      <c r="I35" s="226"/>
      <c r="J35" s="77">
        <v>0</v>
      </c>
      <c r="K35" s="226"/>
      <c r="L35" s="77">
        <v>0</v>
      </c>
      <c r="M35" s="53"/>
      <c r="N35" s="77">
        <v>0</v>
      </c>
      <c r="P35" s="77">
        <v>27368</v>
      </c>
      <c r="Q35" s="53"/>
      <c r="R35" s="77">
        <v>27444</v>
      </c>
      <c r="S35" s="53"/>
      <c r="T35" s="77">
        <v>26604</v>
      </c>
      <c r="U35" s="86"/>
      <c r="V35" s="86"/>
      <c r="W35" s="226"/>
      <c r="X35" s="77">
        <v>0</v>
      </c>
      <c r="Y35" s="53"/>
      <c r="Z35" s="77">
        <v>0</v>
      </c>
      <c r="AA35" s="226"/>
      <c r="AB35" s="77">
        <v>0</v>
      </c>
      <c r="AC35" s="226"/>
      <c r="AD35" s="77">
        <v>0</v>
      </c>
      <c r="AE35" s="226"/>
      <c r="AF35" s="77">
        <v>0</v>
      </c>
      <c r="AG35" s="53"/>
      <c r="AH35" s="77">
        <v>0</v>
      </c>
      <c r="AJ35" s="77">
        <v>27368</v>
      </c>
      <c r="AK35" s="53"/>
      <c r="AL35" s="77">
        <v>27444</v>
      </c>
      <c r="AM35" s="53"/>
      <c r="AN35" s="77">
        <v>26604</v>
      </c>
      <c r="AO35" s="53"/>
      <c r="AP35" s="77">
        <v>25345</v>
      </c>
      <c r="AQ35" s="86"/>
      <c r="AR35" s="77">
        <v>24177</v>
      </c>
      <c r="AS35" s="86"/>
      <c r="AT35" s="77">
        <v>24271</v>
      </c>
      <c r="AU35" s="86"/>
      <c r="AV35" s="77">
        <v>20049</v>
      </c>
      <c r="AW35" s="86"/>
      <c r="AX35" s="77">
        <v>18349</v>
      </c>
      <c r="AY35" s="86"/>
      <c r="AZ35" s="77">
        <v>17852</v>
      </c>
      <c r="BA35" s="86"/>
      <c r="BB35" s="77">
        <v>17096</v>
      </c>
      <c r="BC35" s="86"/>
      <c r="BD35" s="77">
        <v>16630</v>
      </c>
      <c r="BE35" s="86"/>
    </row>
    <row r="36" spans="1:57" ht="15.6" thickBot="1">
      <c r="A36" s="87" t="s">
        <v>273</v>
      </c>
      <c r="D36" s="70">
        <v>31345</v>
      </c>
      <c r="E36" s="53"/>
      <c r="F36" s="70">
        <v>20565</v>
      </c>
      <c r="H36" s="70">
        <v>21170</v>
      </c>
      <c r="J36" s="70">
        <v>16299</v>
      </c>
      <c r="L36" s="70">
        <v>20062</v>
      </c>
      <c r="M36" s="53"/>
      <c r="N36" s="70">
        <v>29237</v>
      </c>
      <c r="O36" s="228"/>
      <c r="P36" s="70">
        <v>32821</v>
      </c>
      <c r="Q36" s="53"/>
      <c r="R36" s="70">
        <v>38929</v>
      </c>
      <c r="S36" s="53"/>
      <c r="T36" s="70">
        <v>37237</v>
      </c>
      <c r="U36" s="86"/>
      <c r="V36" s="86"/>
      <c r="X36" s="70">
        <v>18662</v>
      </c>
      <c r="Y36" s="53"/>
      <c r="Z36" s="70">
        <v>20565</v>
      </c>
      <c r="AB36" s="70">
        <v>21170</v>
      </c>
      <c r="AD36" s="70">
        <v>19799</v>
      </c>
      <c r="AF36" s="70">
        <v>20062</v>
      </c>
      <c r="AG36" s="53"/>
      <c r="AH36" s="70">
        <v>29237</v>
      </c>
      <c r="AI36" s="228"/>
      <c r="AJ36" s="70">
        <v>32821</v>
      </c>
      <c r="AK36" s="53"/>
      <c r="AL36" s="70">
        <v>38929</v>
      </c>
      <c r="AM36" s="53"/>
      <c r="AN36" s="70">
        <v>37237</v>
      </c>
      <c r="AO36" s="53"/>
      <c r="AP36" s="70">
        <v>36490</v>
      </c>
      <c r="AQ36" s="86"/>
      <c r="AR36" s="70">
        <v>36691</v>
      </c>
      <c r="AS36" s="86"/>
      <c r="AT36" s="70">
        <v>36101</v>
      </c>
      <c r="AU36" s="86"/>
      <c r="AV36" s="70">
        <v>38042</v>
      </c>
      <c r="AW36" s="86"/>
      <c r="AX36" s="70">
        <v>39952</v>
      </c>
      <c r="AY36" s="86"/>
      <c r="AZ36" s="70">
        <v>39713</v>
      </c>
      <c r="BA36" s="86"/>
      <c r="BB36" s="70">
        <v>34778</v>
      </c>
      <c r="BC36" s="86"/>
      <c r="BD36" s="70">
        <v>114346</v>
      </c>
      <c r="BE36" s="86"/>
    </row>
    <row r="37" spans="1:57">
      <c r="A37" s="211" t="s">
        <v>274</v>
      </c>
      <c r="C37" s="226"/>
      <c r="D37" s="159">
        <v>436467</v>
      </c>
      <c r="E37" s="53"/>
      <c r="F37" s="159">
        <v>373760</v>
      </c>
      <c r="G37" s="226"/>
      <c r="H37" s="159">
        <v>348655</v>
      </c>
      <c r="I37" s="226"/>
      <c r="J37" s="159">
        <v>428954</v>
      </c>
      <c r="K37" s="226"/>
      <c r="L37" s="159">
        <v>373448</v>
      </c>
      <c r="M37" s="53"/>
      <c r="N37" s="159">
        <v>432722</v>
      </c>
      <c r="P37" s="159">
        <v>417622</v>
      </c>
      <c r="Q37" s="229"/>
      <c r="R37" s="159">
        <v>434875</v>
      </c>
      <c r="S37" s="229"/>
      <c r="T37" s="159">
        <v>401313</v>
      </c>
      <c r="U37" s="86"/>
      <c r="V37" s="86"/>
      <c r="W37" s="226"/>
      <c r="X37" s="159">
        <f>SUM(X25:X36)</f>
        <v>386370</v>
      </c>
      <c r="Y37" s="53"/>
      <c r="Z37" s="159">
        <f>SUM(Z25:Z36)</f>
        <v>417943</v>
      </c>
      <c r="AA37" s="226"/>
      <c r="AB37" s="159">
        <v>384608</v>
      </c>
      <c r="AC37" s="226"/>
      <c r="AD37" s="159">
        <v>474108</v>
      </c>
      <c r="AE37" s="226"/>
      <c r="AF37" s="159">
        <v>415835</v>
      </c>
      <c r="AG37" s="53"/>
      <c r="AH37" s="159">
        <v>479325</v>
      </c>
      <c r="AJ37" s="159">
        <v>464914</v>
      </c>
      <c r="AK37" s="229"/>
      <c r="AL37" s="159">
        <v>486811</v>
      </c>
      <c r="AM37" s="229"/>
      <c r="AN37" s="159">
        <v>452166</v>
      </c>
      <c r="AO37" s="53"/>
      <c r="AP37" s="159">
        <v>465981</v>
      </c>
      <c r="AQ37" s="86"/>
      <c r="AR37" s="159">
        <v>430692</v>
      </c>
      <c r="AS37" s="86"/>
      <c r="AT37" s="159">
        <v>441343</v>
      </c>
      <c r="AU37" s="86"/>
      <c r="AV37" s="159">
        <v>390809</v>
      </c>
      <c r="AW37" s="86"/>
      <c r="AX37" s="159">
        <v>454739</v>
      </c>
      <c r="AY37" s="86"/>
      <c r="AZ37" s="159">
        <v>419612</v>
      </c>
      <c r="BA37" s="86"/>
      <c r="BB37" s="159">
        <v>415626</v>
      </c>
      <c r="BC37" s="86"/>
      <c r="BD37" s="159">
        <v>474047</v>
      </c>
      <c r="BE37" s="86"/>
    </row>
    <row r="38" spans="1:57">
      <c r="A38" s="87" t="s">
        <v>275</v>
      </c>
      <c r="D38" s="53">
        <v>1306423</v>
      </c>
      <c r="E38" s="53"/>
      <c r="F38" s="53">
        <v>1276094</v>
      </c>
      <c r="H38" s="53">
        <v>1277029</v>
      </c>
      <c r="J38" s="53">
        <v>1281697</v>
      </c>
      <c r="L38" s="53">
        <v>1307884</v>
      </c>
      <c r="M38" s="53"/>
      <c r="N38" s="53">
        <v>1306423</v>
      </c>
      <c r="O38" s="228"/>
      <c r="P38" s="53">
        <v>1336152</v>
      </c>
      <c r="Q38" s="53"/>
      <c r="R38" s="53">
        <v>1331898</v>
      </c>
      <c r="S38" s="53"/>
      <c r="T38" s="53">
        <v>1367583</v>
      </c>
      <c r="U38" s="86"/>
      <c r="V38" s="86"/>
      <c r="X38" s="53">
        <v>1278306</v>
      </c>
      <c r="Y38" s="53"/>
      <c r="Z38" s="53">
        <v>1276094</v>
      </c>
      <c r="AB38" s="53">
        <v>1277029</v>
      </c>
      <c r="AD38" s="53">
        <v>1278197</v>
      </c>
      <c r="AF38" s="53">
        <v>1307884</v>
      </c>
      <c r="AG38" s="53"/>
      <c r="AH38" s="53">
        <v>1306423</v>
      </c>
      <c r="AI38" s="228"/>
      <c r="AJ38" s="53">
        <v>1336152</v>
      </c>
      <c r="AK38" s="53"/>
      <c r="AL38" s="53">
        <v>1331898</v>
      </c>
      <c r="AM38" s="53"/>
      <c r="AN38" s="53">
        <v>1367583</v>
      </c>
      <c r="AO38" s="53"/>
      <c r="AP38" s="53">
        <v>1398385</v>
      </c>
      <c r="AQ38" s="86"/>
      <c r="AR38" s="53">
        <v>1520619</v>
      </c>
      <c r="AS38" s="86"/>
      <c r="AT38" s="53">
        <v>1493775</v>
      </c>
      <c r="AU38" s="86"/>
      <c r="AV38" s="53">
        <v>1491969</v>
      </c>
      <c r="AW38" s="86"/>
      <c r="AX38" s="53">
        <v>1498004</v>
      </c>
      <c r="AY38" s="86"/>
      <c r="AZ38" s="53">
        <v>1499031</v>
      </c>
      <c r="BA38" s="86"/>
      <c r="BB38" s="53">
        <v>1497063</v>
      </c>
      <c r="BC38" s="86"/>
      <c r="BD38" s="53">
        <v>1326579</v>
      </c>
      <c r="BE38" s="86"/>
    </row>
    <row r="39" spans="1:57">
      <c r="A39" s="157" t="s">
        <v>276</v>
      </c>
      <c r="D39" s="77">
        <v>26738</v>
      </c>
      <c r="E39" s="53"/>
      <c r="F39" s="77">
        <v>25958</v>
      </c>
      <c r="H39" s="77">
        <v>26474</v>
      </c>
      <c r="J39" s="77">
        <v>25193</v>
      </c>
      <c r="L39" s="77">
        <v>22945</v>
      </c>
      <c r="M39" s="53"/>
      <c r="N39" s="77">
        <v>26738</v>
      </c>
      <c r="P39" s="77">
        <v>27231</v>
      </c>
      <c r="Q39" s="53"/>
      <c r="R39" s="77">
        <v>25772</v>
      </c>
      <c r="S39" s="53"/>
      <c r="T39" s="77">
        <v>24159</v>
      </c>
      <c r="X39" s="77">
        <v>25242</v>
      </c>
      <c r="Y39" s="53"/>
      <c r="Z39" s="77">
        <v>25958</v>
      </c>
      <c r="AB39" s="77">
        <v>26474</v>
      </c>
      <c r="AD39" s="77">
        <v>25193</v>
      </c>
      <c r="AF39" s="77">
        <v>22945</v>
      </c>
      <c r="AG39" s="53"/>
      <c r="AH39" s="77">
        <v>26738</v>
      </c>
      <c r="AJ39" s="77">
        <v>27231</v>
      </c>
      <c r="AK39" s="53"/>
      <c r="AL39" s="77">
        <v>25772</v>
      </c>
      <c r="AM39" s="53"/>
      <c r="AN39" s="77">
        <v>24159</v>
      </c>
      <c r="AO39" s="53"/>
      <c r="AP39" s="77">
        <v>20272</v>
      </c>
      <c r="AR39" s="77">
        <v>16954</v>
      </c>
      <c r="AT39" s="77">
        <v>14437</v>
      </c>
      <c r="AV39" s="77">
        <v>13448</v>
      </c>
      <c r="AX39" s="77">
        <v>13287</v>
      </c>
      <c r="AZ39" s="77">
        <v>11401</v>
      </c>
      <c r="BB39" s="77">
        <v>11884</v>
      </c>
      <c r="BD39" s="77">
        <v>10351</v>
      </c>
    </row>
    <row r="40" spans="1:57">
      <c r="A40" s="87" t="s">
        <v>277</v>
      </c>
      <c r="D40" s="53">
        <v>25269</v>
      </c>
      <c r="E40" s="53"/>
      <c r="F40" s="53">
        <v>25496</v>
      </c>
      <c r="H40" s="53">
        <v>26081</v>
      </c>
      <c r="J40" s="53">
        <v>30471</v>
      </c>
      <c r="L40" s="53">
        <v>30376</v>
      </c>
      <c r="M40" s="53"/>
      <c r="N40" s="53">
        <v>25269</v>
      </c>
      <c r="O40" s="228"/>
      <c r="P40" s="53">
        <v>25514</v>
      </c>
      <c r="Q40" s="53"/>
      <c r="R40" s="53">
        <v>24866</v>
      </c>
      <c r="S40" s="53"/>
      <c r="T40" s="53">
        <v>26667</v>
      </c>
      <c r="U40" s="86"/>
      <c r="V40" s="86"/>
      <c r="X40" s="53">
        <v>29717</v>
      </c>
      <c r="Y40" s="53"/>
      <c r="Z40" s="53">
        <v>25496</v>
      </c>
      <c r="AB40" s="53">
        <v>28540</v>
      </c>
      <c r="AD40" s="53">
        <v>32967</v>
      </c>
      <c r="AF40" s="53">
        <v>32887</v>
      </c>
      <c r="AG40" s="53"/>
      <c r="AH40" s="53">
        <v>27641</v>
      </c>
      <c r="AI40" s="228"/>
      <c r="AJ40" s="53">
        <v>27730</v>
      </c>
      <c r="AK40" s="53"/>
      <c r="AL40" s="53">
        <v>27141</v>
      </c>
      <c r="AM40" s="53"/>
      <c r="AN40" s="53">
        <v>28850</v>
      </c>
      <c r="AO40" s="53"/>
      <c r="AP40" s="53">
        <v>25681</v>
      </c>
      <c r="AQ40" s="86"/>
      <c r="AR40" s="53">
        <v>28600</v>
      </c>
      <c r="AS40" s="86"/>
      <c r="AT40" s="53">
        <v>23881</v>
      </c>
      <c r="AU40" s="86"/>
      <c r="AV40" s="53">
        <v>24885</v>
      </c>
      <c r="AW40" s="86"/>
      <c r="AX40" s="53">
        <v>35515</v>
      </c>
      <c r="AY40" s="86"/>
      <c r="AZ40" s="53">
        <v>35335</v>
      </c>
      <c r="BA40" s="86"/>
      <c r="BB40" s="53">
        <v>34885</v>
      </c>
      <c r="BC40" s="86"/>
      <c r="BD40" s="53">
        <v>33812</v>
      </c>
      <c r="BE40" s="86"/>
    </row>
    <row r="41" spans="1:57">
      <c r="A41" s="157" t="s">
        <v>49</v>
      </c>
      <c r="D41" s="77">
        <v>9296</v>
      </c>
      <c r="E41" s="53"/>
      <c r="F41" s="77">
        <v>5362</v>
      </c>
      <c r="H41" s="77">
        <v>5478</v>
      </c>
      <c r="J41" s="77">
        <v>5016</v>
      </c>
      <c r="L41" s="77">
        <v>2115</v>
      </c>
      <c r="M41" s="53"/>
      <c r="N41" s="77">
        <v>11212</v>
      </c>
      <c r="P41" s="77">
        <v>12439</v>
      </c>
      <c r="Q41" s="53"/>
      <c r="R41" s="77">
        <v>15896</v>
      </c>
      <c r="S41" s="53"/>
      <c r="T41" s="77">
        <v>12677</v>
      </c>
      <c r="U41" s="86"/>
      <c r="V41" s="86"/>
      <c r="X41" s="77">
        <v>35124</v>
      </c>
      <c r="Y41" s="53"/>
      <c r="Z41" s="77">
        <v>5362</v>
      </c>
      <c r="AB41" s="77">
        <v>5478</v>
      </c>
      <c r="AD41" s="77">
        <v>5016</v>
      </c>
      <c r="AF41" s="77">
        <v>2115</v>
      </c>
      <c r="AG41" s="53"/>
      <c r="AH41" s="77">
        <v>11214</v>
      </c>
      <c r="AJ41" s="77">
        <v>12441</v>
      </c>
      <c r="AK41" s="53"/>
      <c r="AL41" s="77">
        <v>15898</v>
      </c>
      <c r="AM41" s="53"/>
      <c r="AN41" s="77">
        <v>12679</v>
      </c>
      <c r="AO41" s="53"/>
      <c r="AP41" s="77">
        <v>7996</v>
      </c>
      <c r="AQ41" s="86"/>
      <c r="AR41" s="77">
        <v>7473</v>
      </c>
      <c r="AS41" s="86"/>
      <c r="AT41" s="77">
        <v>7685</v>
      </c>
      <c r="AU41" s="86"/>
      <c r="AV41" s="77">
        <v>7682</v>
      </c>
      <c r="AW41" s="86"/>
      <c r="AX41" s="77">
        <v>9569</v>
      </c>
      <c r="AY41" s="86"/>
      <c r="AZ41" s="77">
        <v>9154</v>
      </c>
      <c r="BA41" s="86"/>
      <c r="BB41" s="77">
        <v>10331</v>
      </c>
      <c r="BC41" s="86"/>
      <c r="BD41" s="77">
        <v>8963</v>
      </c>
      <c r="BE41" s="86"/>
    </row>
    <row r="42" spans="1:57">
      <c r="A42" s="87" t="s">
        <v>253</v>
      </c>
      <c r="D42" s="53">
        <v>3024</v>
      </c>
      <c r="E42" s="53"/>
      <c r="F42" s="53">
        <v>3470</v>
      </c>
      <c r="H42" s="53">
        <v>3470</v>
      </c>
      <c r="J42" s="53">
        <v>3470</v>
      </c>
      <c r="L42" s="53">
        <v>3470</v>
      </c>
      <c r="M42" s="53"/>
      <c r="N42" s="53">
        <v>3024</v>
      </c>
      <c r="O42" s="228"/>
      <c r="P42" s="53">
        <v>3158</v>
      </c>
      <c r="Q42" s="53"/>
      <c r="R42" s="53">
        <v>2842</v>
      </c>
      <c r="S42" s="53"/>
      <c r="T42" s="53">
        <v>2892</v>
      </c>
      <c r="U42" s="86"/>
      <c r="V42" s="86"/>
      <c r="X42" s="53">
        <v>3063</v>
      </c>
      <c r="Y42" s="53"/>
      <c r="Z42" s="53">
        <v>3470</v>
      </c>
      <c r="AB42" s="53">
        <v>3470</v>
      </c>
      <c r="AD42" s="53">
        <v>3470</v>
      </c>
      <c r="AF42" s="53">
        <v>3470</v>
      </c>
      <c r="AG42" s="53"/>
      <c r="AH42" s="53">
        <v>3024</v>
      </c>
      <c r="AI42" s="228"/>
      <c r="AJ42" s="53">
        <v>3158</v>
      </c>
      <c r="AK42" s="53"/>
      <c r="AL42" s="53">
        <v>2842</v>
      </c>
      <c r="AM42" s="53"/>
      <c r="AN42" s="53">
        <v>2892</v>
      </c>
      <c r="AO42" s="53"/>
      <c r="AP42" s="53">
        <v>2806</v>
      </c>
      <c r="AQ42" s="86"/>
      <c r="AR42" s="53">
        <v>2795</v>
      </c>
      <c r="AS42" s="86"/>
      <c r="AT42" s="53">
        <v>2808</v>
      </c>
      <c r="AU42" s="86"/>
      <c r="AV42" s="53">
        <v>2808</v>
      </c>
      <c r="AW42" s="86"/>
      <c r="AX42" s="53">
        <v>2759</v>
      </c>
      <c r="AY42" s="86"/>
      <c r="AZ42" s="53">
        <v>2260</v>
      </c>
      <c r="BA42" s="86"/>
      <c r="BB42" s="53">
        <v>2283</v>
      </c>
      <c r="BC42" s="86"/>
      <c r="BD42" s="53">
        <v>2306</v>
      </c>
      <c r="BE42" s="86"/>
    </row>
    <row r="43" spans="1:57">
      <c r="A43" s="157" t="s">
        <v>278</v>
      </c>
      <c r="D43" s="77"/>
      <c r="E43" s="53"/>
      <c r="F43" s="77"/>
      <c r="H43" s="77"/>
      <c r="J43" s="77"/>
      <c r="L43" s="77"/>
      <c r="M43" s="53"/>
      <c r="N43" s="77">
        <v>0</v>
      </c>
      <c r="O43" s="228"/>
      <c r="P43" s="77">
        <v>78290</v>
      </c>
      <c r="Q43" s="53"/>
      <c r="R43" s="77">
        <v>74290</v>
      </c>
      <c r="S43" s="53"/>
      <c r="T43" s="77">
        <v>71661</v>
      </c>
      <c r="U43" s="86"/>
      <c r="V43" s="86"/>
      <c r="X43" s="77">
        <v>0</v>
      </c>
      <c r="Y43" s="53"/>
      <c r="Z43" s="77">
        <v>0</v>
      </c>
      <c r="AB43" s="77">
        <v>0</v>
      </c>
      <c r="AD43" s="77">
        <v>0</v>
      </c>
      <c r="AF43" s="77">
        <v>0</v>
      </c>
      <c r="AG43" s="53"/>
      <c r="AH43" s="77">
        <v>0</v>
      </c>
      <c r="AI43" s="228"/>
      <c r="AJ43" s="77">
        <v>78290</v>
      </c>
      <c r="AK43" s="53"/>
      <c r="AL43" s="77">
        <v>74290</v>
      </c>
      <c r="AM43" s="53"/>
      <c r="AN43" s="77">
        <v>71661</v>
      </c>
      <c r="AO43" s="53"/>
      <c r="AP43" s="77">
        <v>73282</v>
      </c>
      <c r="AQ43" s="86"/>
      <c r="AR43" s="77">
        <v>66848</v>
      </c>
      <c r="AS43" s="86"/>
      <c r="AT43" s="77">
        <v>71661</v>
      </c>
      <c r="AU43" s="86"/>
      <c r="AV43" s="77">
        <v>50085</v>
      </c>
      <c r="AW43" s="86"/>
      <c r="AX43" s="77">
        <v>56814</v>
      </c>
      <c r="AY43" s="86"/>
      <c r="AZ43" s="77">
        <v>54929</v>
      </c>
      <c r="BA43" s="86"/>
      <c r="BB43" s="77">
        <v>49391</v>
      </c>
      <c r="BC43" s="86"/>
      <c r="BD43" s="77">
        <v>45768</v>
      </c>
      <c r="BE43" s="86"/>
    </row>
    <row r="44" spans="1:57" ht="15.6" thickBot="1">
      <c r="A44" s="87" t="s">
        <v>50</v>
      </c>
      <c r="D44" s="53">
        <v>15401</v>
      </c>
      <c r="E44" s="53"/>
      <c r="F44" s="53">
        <v>14704</v>
      </c>
      <c r="H44" s="53">
        <v>13879</v>
      </c>
      <c r="J44" s="53">
        <v>16208</v>
      </c>
      <c r="L44" s="53">
        <v>15307</v>
      </c>
      <c r="M44" s="53"/>
      <c r="N44" s="53">
        <v>15400</v>
      </c>
      <c r="P44" s="53">
        <v>6747</v>
      </c>
      <c r="Q44" s="53"/>
      <c r="R44" s="53">
        <v>7882</v>
      </c>
      <c r="S44" s="53"/>
      <c r="T44" s="53">
        <v>7866</v>
      </c>
      <c r="U44" s="86"/>
      <c r="V44" s="86"/>
      <c r="X44" s="53">
        <v>15811</v>
      </c>
      <c r="Y44" s="53"/>
      <c r="Z44" s="53">
        <v>14704</v>
      </c>
      <c r="AB44" s="53">
        <v>13879</v>
      </c>
      <c r="AD44" s="53">
        <v>16208</v>
      </c>
      <c r="AF44" s="53">
        <v>15307</v>
      </c>
      <c r="AG44" s="53"/>
      <c r="AH44" s="53">
        <v>14717</v>
      </c>
      <c r="AJ44" s="53">
        <v>6747</v>
      </c>
      <c r="AK44" s="53"/>
      <c r="AL44" s="53">
        <v>7882</v>
      </c>
      <c r="AM44" s="53"/>
      <c r="AN44" s="53">
        <v>7866</v>
      </c>
      <c r="AO44" s="53"/>
      <c r="AP44" s="53">
        <v>6962</v>
      </c>
      <c r="AQ44" s="86"/>
      <c r="AR44" s="53">
        <v>7508</v>
      </c>
      <c r="AS44" s="86"/>
      <c r="AT44" s="53">
        <v>12807</v>
      </c>
      <c r="AU44" s="86"/>
      <c r="AV44" s="53">
        <v>16202</v>
      </c>
      <c r="AW44" s="86"/>
      <c r="AX44" s="53">
        <v>13624</v>
      </c>
      <c r="AY44" s="86"/>
      <c r="AZ44" s="53">
        <v>13336</v>
      </c>
      <c r="BA44" s="86"/>
      <c r="BB44" s="53">
        <v>12458</v>
      </c>
      <c r="BC44" s="86"/>
      <c r="BD44" s="53">
        <v>11957</v>
      </c>
      <c r="BE44" s="86"/>
    </row>
    <row r="45" spans="1:57" ht="15.6" thickBot="1">
      <c r="A45" s="181" t="s">
        <v>53</v>
      </c>
      <c r="C45" s="8" t="s">
        <v>6</v>
      </c>
      <c r="D45" s="182">
        <v>1822618</v>
      </c>
      <c r="E45" s="229"/>
      <c r="F45" s="182">
        <v>1724844</v>
      </c>
      <c r="G45" s="8" t="s">
        <v>6</v>
      </c>
      <c r="H45" s="182">
        <v>1701066</v>
      </c>
      <c r="I45" s="8" t="s">
        <v>6</v>
      </c>
      <c r="J45" s="182">
        <v>1791009</v>
      </c>
      <c r="K45" s="8" t="s">
        <v>6</v>
      </c>
      <c r="L45" s="182">
        <v>1755545</v>
      </c>
      <c r="M45" s="229"/>
      <c r="N45" s="182">
        <v>1820788</v>
      </c>
      <c r="P45" s="182">
        <v>1907153</v>
      </c>
      <c r="Q45" s="229"/>
      <c r="R45" s="182">
        <v>1918321</v>
      </c>
      <c r="S45" s="229"/>
      <c r="T45" s="182">
        <v>1914818</v>
      </c>
      <c r="U45" s="86"/>
      <c r="V45" s="86"/>
      <c r="W45" s="8" t="s">
        <v>6</v>
      </c>
      <c r="X45" s="182">
        <f>SUM(X37:X44)</f>
        <v>1773633</v>
      </c>
      <c r="Y45" s="229"/>
      <c r="Z45" s="182">
        <f>SUM(Z37:Z44)</f>
        <v>1769027</v>
      </c>
      <c r="AA45" s="8" t="s">
        <v>6</v>
      </c>
      <c r="AB45" s="182">
        <v>1739478</v>
      </c>
      <c r="AC45" s="8" t="s">
        <v>6</v>
      </c>
      <c r="AD45" s="182">
        <v>1835159</v>
      </c>
      <c r="AE45" s="8" t="s">
        <v>6</v>
      </c>
      <c r="AF45" s="182">
        <v>1800443</v>
      </c>
      <c r="AG45" s="229"/>
      <c r="AH45" s="182">
        <v>1869082</v>
      </c>
      <c r="AJ45" s="182">
        <v>1956663</v>
      </c>
      <c r="AK45" s="229"/>
      <c r="AL45" s="182">
        <v>1972534</v>
      </c>
      <c r="AM45" s="229"/>
      <c r="AN45" s="182">
        <v>1967856</v>
      </c>
      <c r="AO45" s="229"/>
      <c r="AP45" s="182">
        <v>2001365</v>
      </c>
      <c r="AQ45" s="86"/>
      <c r="AR45" s="182">
        <v>2081489</v>
      </c>
      <c r="AS45" s="86"/>
      <c r="AT45" s="182">
        <v>2068397</v>
      </c>
      <c r="AU45" s="86"/>
      <c r="AV45" s="182">
        <v>1997888</v>
      </c>
      <c r="AW45" s="86"/>
      <c r="AX45" s="182">
        <v>2084311</v>
      </c>
      <c r="AY45" s="86"/>
      <c r="AZ45" s="182">
        <v>2045058</v>
      </c>
      <c r="BA45" s="86"/>
      <c r="BB45" s="182">
        <v>2033921</v>
      </c>
      <c r="BC45" s="86"/>
      <c r="BD45" s="182">
        <v>1913783</v>
      </c>
      <c r="BE45" s="86"/>
    </row>
    <row r="46" spans="1:57" ht="15.6" thickTop="1">
      <c r="A46" s="87"/>
      <c r="D46" s="229"/>
      <c r="E46" s="229"/>
      <c r="F46" s="229"/>
      <c r="H46" s="53"/>
      <c r="J46" s="53"/>
      <c r="L46" s="229"/>
      <c r="M46" s="229"/>
      <c r="N46" s="229"/>
      <c r="P46" s="53"/>
      <c r="Q46" s="53"/>
      <c r="R46" s="53"/>
      <c r="S46" s="53"/>
      <c r="T46" s="53"/>
      <c r="U46" s="86"/>
      <c r="V46" s="86"/>
      <c r="X46" s="229"/>
      <c r="Y46" s="229"/>
      <c r="Z46" s="229"/>
      <c r="AB46" s="229"/>
      <c r="AD46" s="229"/>
      <c r="AF46" s="229"/>
      <c r="AG46" s="229"/>
      <c r="AH46" s="229"/>
      <c r="AJ46" s="229"/>
      <c r="AK46" s="53"/>
      <c r="AL46" s="229"/>
      <c r="AM46" s="53"/>
      <c r="AN46" s="229"/>
      <c r="AO46" s="229"/>
      <c r="AP46" s="229"/>
      <c r="AQ46" s="86"/>
      <c r="AR46" s="229"/>
      <c r="AS46" s="86"/>
      <c r="AT46" s="229"/>
      <c r="AU46" s="86"/>
      <c r="AV46" s="229"/>
      <c r="AW46" s="86"/>
      <c r="AX46" s="229"/>
      <c r="AY46" s="86"/>
      <c r="AZ46" s="229"/>
      <c r="BA46" s="86"/>
      <c r="BB46" s="229"/>
      <c r="BC46" s="86"/>
      <c r="BD46" s="229"/>
      <c r="BE46" s="86"/>
    </row>
    <row r="47" spans="1:57">
      <c r="A47" s="157" t="s">
        <v>54</v>
      </c>
      <c r="D47" s="77"/>
      <c r="E47" s="53"/>
      <c r="F47" s="77"/>
      <c r="H47" s="77"/>
      <c r="J47" s="77"/>
      <c r="L47" s="77"/>
      <c r="M47" s="53"/>
      <c r="N47" s="77"/>
      <c r="O47" s="228"/>
      <c r="P47" s="77"/>
      <c r="Q47" s="53"/>
      <c r="R47" s="77"/>
      <c r="S47" s="53"/>
      <c r="T47" s="77"/>
      <c r="U47" s="86"/>
      <c r="V47" s="86"/>
      <c r="X47" s="77"/>
      <c r="Y47" s="53"/>
      <c r="Z47" s="77"/>
      <c r="AB47" s="77"/>
      <c r="AD47" s="77"/>
      <c r="AF47" s="77"/>
      <c r="AG47" s="53"/>
      <c r="AH47" s="77"/>
      <c r="AI47" s="228"/>
      <c r="AJ47" s="77"/>
      <c r="AK47" s="53"/>
      <c r="AL47" s="77"/>
      <c r="AM47" s="53"/>
      <c r="AN47" s="77"/>
      <c r="AO47" s="53"/>
      <c r="AP47" s="77"/>
      <c r="AQ47" s="86"/>
      <c r="AR47" s="77"/>
      <c r="AS47" s="86"/>
      <c r="AT47" s="77"/>
      <c r="AU47" s="86"/>
      <c r="AV47" s="77"/>
      <c r="AW47" s="86"/>
      <c r="AX47" s="77"/>
      <c r="AY47" s="86"/>
      <c r="AZ47" s="77"/>
      <c r="BA47" s="86"/>
      <c r="BB47" s="77"/>
      <c r="BC47" s="86"/>
      <c r="BD47" s="77"/>
      <c r="BE47" s="86"/>
    </row>
    <row r="48" spans="1:57">
      <c r="A48" s="231" t="s">
        <v>51</v>
      </c>
      <c r="D48" s="53">
        <v>15</v>
      </c>
      <c r="E48" s="53"/>
      <c r="F48" s="53">
        <v>15</v>
      </c>
      <c r="H48" s="53">
        <v>15</v>
      </c>
      <c r="J48" s="53">
        <v>15</v>
      </c>
      <c r="L48" s="53">
        <v>15</v>
      </c>
      <c r="M48" s="53"/>
      <c r="N48" s="53">
        <v>15</v>
      </c>
      <c r="P48" s="53">
        <v>15</v>
      </c>
      <c r="Q48" s="53"/>
      <c r="R48" s="53">
        <v>15</v>
      </c>
      <c r="S48" s="53"/>
      <c r="T48" s="53">
        <v>15</v>
      </c>
      <c r="X48" s="53">
        <v>15</v>
      </c>
      <c r="Y48" s="53"/>
      <c r="Z48" s="53">
        <v>15</v>
      </c>
      <c r="AB48" s="53">
        <v>15</v>
      </c>
      <c r="AD48" s="53">
        <v>15</v>
      </c>
      <c r="AF48" s="53">
        <v>15</v>
      </c>
      <c r="AG48" s="53"/>
      <c r="AH48" s="53">
        <v>15</v>
      </c>
      <c r="AJ48" s="53">
        <v>15</v>
      </c>
      <c r="AK48" s="53"/>
      <c r="AL48" s="53">
        <v>15</v>
      </c>
      <c r="AM48" s="53"/>
      <c r="AN48" s="53">
        <v>15</v>
      </c>
      <c r="AO48" s="53"/>
      <c r="AP48" s="53">
        <v>15</v>
      </c>
      <c r="AR48" s="53">
        <v>15</v>
      </c>
      <c r="AT48" s="53">
        <v>15</v>
      </c>
      <c r="AV48" s="53">
        <v>15</v>
      </c>
      <c r="AX48" s="53">
        <v>15</v>
      </c>
      <c r="AZ48" s="53">
        <v>16</v>
      </c>
      <c r="BB48" s="53">
        <v>17</v>
      </c>
      <c r="BD48" s="53">
        <v>26</v>
      </c>
    </row>
    <row r="49" spans="1:57">
      <c r="A49" s="157" t="s">
        <v>52</v>
      </c>
      <c r="D49" s="77">
        <v>1</v>
      </c>
      <c r="E49" s="53"/>
      <c r="F49" s="77">
        <v>1</v>
      </c>
      <c r="H49" s="77">
        <v>1</v>
      </c>
      <c r="J49" s="77">
        <v>1</v>
      </c>
      <c r="L49" s="77">
        <v>1</v>
      </c>
      <c r="M49" s="53"/>
      <c r="N49" s="77">
        <v>1</v>
      </c>
      <c r="O49" s="228"/>
      <c r="P49" s="77">
        <v>1</v>
      </c>
      <c r="Q49" s="53"/>
      <c r="R49" s="77">
        <v>1</v>
      </c>
      <c r="S49" s="53"/>
      <c r="T49" s="77">
        <v>1</v>
      </c>
      <c r="U49" s="86"/>
      <c r="V49" s="86"/>
      <c r="X49" s="77">
        <v>1</v>
      </c>
      <c r="Y49" s="53"/>
      <c r="Z49" s="77">
        <v>1</v>
      </c>
      <c r="AB49" s="77">
        <v>1</v>
      </c>
      <c r="AD49" s="77">
        <v>1</v>
      </c>
      <c r="AF49" s="77">
        <v>1</v>
      </c>
      <c r="AG49" s="53"/>
      <c r="AH49" s="77">
        <v>1</v>
      </c>
      <c r="AI49" s="228"/>
      <c r="AJ49" s="77">
        <v>1</v>
      </c>
      <c r="AK49" s="53"/>
      <c r="AL49" s="77">
        <v>1</v>
      </c>
      <c r="AM49" s="53"/>
      <c r="AN49" s="77">
        <v>1</v>
      </c>
      <c r="AO49" s="53"/>
      <c r="AP49" s="77">
        <v>1</v>
      </c>
      <c r="AQ49" s="86"/>
      <c r="AR49" s="77">
        <v>1</v>
      </c>
      <c r="AS49" s="86"/>
      <c r="AT49" s="77">
        <v>1</v>
      </c>
      <c r="AU49" s="86"/>
      <c r="AV49" s="77">
        <v>1</v>
      </c>
      <c r="AW49" s="86"/>
      <c r="AX49" s="77">
        <v>1</v>
      </c>
      <c r="AY49" s="86"/>
      <c r="AZ49" s="77">
        <v>1</v>
      </c>
      <c r="BA49" s="86"/>
      <c r="BB49" s="77">
        <v>1</v>
      </c>
      <c r="BC49" s="86"/>
      <c r="BD49" s="77">
        <v>1</v>
      </c>
      <c r="BE49" s="86"/>
    </row>
    <row r="50" spans="1:57">
      <c r="A50" s="231" t="s">
        <v>35</v>
      </c>
      <c r="D50" s="53">
        <v>465643</v>
      </c>
      <c r="E50" s="53"/>
      <c r="F50" s="53">
        <v>482018</v>
      </c>
      <c r="H50" s="53">
        <v>482018</v>
      </c>
      <c r="J50" s="53">
        <v>482018</v>
      </c>
      <c r="L50" s="53">
        <v>482018</v>
      </c>
      <c r="M50" s="53"/>
      <c r="N50" s="53">
        <v>482018</v>
      </c>
      <c r="P50" s="53">
        <v>482018</v>
      </c>
      <c r="Q50" s="53"/>
      <c r="R50" s="53">
        <v>482018</v>
      </c>
      <c r="S50" s="53"/>
      <c r="T50" s="53">
        <v>482018</v>
      </c>
      <c r="X50" s="53">
        <f>429077+16375</f>
        <v>445452</v>
      </c>
      <c r="Y50" s="53"/>
      <c r="Z50" s="53">
        <f>429077+16375</f>
        <v>445452</v>
      </c>
      <c r="AB50" s="53">
        <v>445452</v>
      </c>
      <c r="AD50" s="53">
        <v>445452</v>
      </c>
      <c r="AF50" s="53">
        <v>445452</v>
      </c>
      <c r="AG50" s="53"/>
      <c r="AH50" s="53">
        <v>445452</v>
      </c>
      <c r="AJ50" s="53">
        <v>445452</v>
      </c>
      <c r="AK50" s="53"/>
      <c r="AL50" s="53">
        <v>445452</v>
      </c>
      <c r="AM50" s="53"/>
      <c r="AN50" s="53">
        <v>445452</v>
      </c>
      <c r="AO50" s="53"/>
      <c r="AP50" s="53">
        <v>445452</v>
      </c>
      <c r="AR50" s="53">
        <v>445452</v>
      </c>
      <c r="AT50" s="53">
        <v>446739</v>
      </c>
      <c r="AV50" s="53">
        <v>446739</v>
      </c>
      <c r="AX50" s="53">
        <v>446739</v>
      </c>
      <c r="AZ50" s="53">
        <v>471804</v>
      </c>
      <c r="BB50" s="53">
        <v>489176</v>
      </c>
      <c r="BD50" s="53">
        <v>711893</v>
      </c>
    </row>
    <row r="51" spans="1:57">
      <c r="A51" s="157" t="s">
        <v>62</v>
      </c>
      <c r="D51" s="77">
        <v>-10341.543519999999</v>
      </c>
      <c r="E51" s="53"/>
      <c r="F51" s="77">
        <v>-249</v>
      </c>
      <c r="H51" s="77">
        <v>-249</v>
      </c>
      <c r="J51" s="77">
        <v>-3728</v>
      </c>
      <c r="L51" s="77">
        <v>-5148</v>
      </c>
      <c r="M51" s="53"/>
      <c r="N51" s="77">
        <v>-10342</v>
      </c>
      <c r="O51" s="228"/>
      <c r="P51" s="77">
        <v>-10342</v>
      </c>
      <c r="Q51" s="53"/>
      <c r="R51" s="77">
        <v>-10949</v>
      </c>
      <c r="S51" s="53"/>
      <c r="T51" s="77">
        <v>-10949</v>
      </c>
      <c r="U51" s="86"/>
      <c r="V51" s="86"/>
      <c r="X51" s="77">
        <v>0</v>
      </c>
      <c r="Y51" s="53"/>
      <c r="Z51" s="77">
        <v>-249</v>
      </c>
      <c r="AB51" s="77">
        <v>-249</v>
      </c>
      <c r="AD51" s="77">
        <v>-3728</v>
      </c>
      <c r="AF51" s="77">
        <v>-5148</v>
      </c>
      <c r="AG51" s="53"/>
      <c r="AH51" s="77">
        <v>-10342</v>
      </c>
      <c r="AI51" s="228"/>
      <c r="AJ51" s="77">
        <v>-10342</v>
      </c>
      <c r="AK51" s="53"/>
      <c r="AL51" s="77">
        <v>-10949</v>
      </c>
      <c r="AM51" s="53"/>
      <c r="AN51" s="77">
        <v>-10949</v>
      </c>
      <c r="AO51" s="53"/>
      <c r="AP51" s="77">
        <v>-10949</v>
      </c>
      <c r="AQ51" s="86"/>
      <c r="AR51" s="77">
        <v>-10949</v>
      </c>
      <c r="AS51" s="86"/>
      <c r="AT51" s="77">
        <v>-10949</v>
      </c>
      <c r="AU51" s="86"/>
      <c r="AV51" s="77">
        <v>-10949</v>
      </c>
      <c r="AW51" s="86"/>
      <c r="AX51" s="77">
        <v>-10949</v>
      </c>
      <c r="AY51" s="86"/>
      <c r="AZ51" s="77">
        <v>-10949</v>
      </c>
      <c r="BA51" s="86"/>
      <c r="BB51" s="77">
        <v>-10949</v>
      </c>
      <c r="BC51" s="86"/>
      <c r="BD51" s="77">
        <v>-10949</v>
      </c>
      <c r="BE51" s="86"/>
    </row>
    <row r="52" spans="1:57">
      <c r="A52" s="231" t="s">
        <v>59</v>
      </c>
      <c r="D52" s="53">
        <v>41731</v>
      </c>
      <c r="E52" s="53"/>
      <c r="F52" s="53">
        <v>34085</v>
      </c>
      <c r="H52" s="53">
        <v>35044</v>
      </c>
      <c r="J52" s="53">
        <v>36980</v>
      </c>
      <c r="L52" s="53">
        <v>38601</v>
      </c>
      <c r="M52" s="53"/>
      <c r="N52" s="53">
        <v>41731</v>
      </c>
      <c r="P52" s="53">
        <v>44529</v>
      </c>
      <c r="Q52" s="53"/>
      <c r="R52" s="53">
        <v>47190</v>
      </c>
      <c r="S52" s="53"/>
      <c r="T52" s="53">
        <v>48411</v>
      </c>
      <c r="X52" s="53">
        <v>31788</v>
      </c>
      <c r="Y52" s="53"/>
      <c r="Z52" s="53">
        <v>34085</v>
      </c>
      <c r="AB52" s="53">
        <v>35044</v>
      </c>
      <c r="AD52" s="53">
        <v>36980</v>
      </c>
      <c r="AF52" s="53">
        <v>38601</v>
      </c>
      <c r="AG52" s="53"/>
      <c r="AH52" s="53">
        <v>41731</v>
      </c>
      <c r="AJ52" s="53">
        <v>44529</v>
      </c>
      <c r="AK52" s="53"/>
      <c r="AL52" s="53">
        <v>47190</v>
      </c>
      <c r="AM52" s="53"/>
      <c r="AN52" s="53">
        <v>48411</v>
      </c>
      <c r="AO52" s="53"/>
      <c r="AP52" s="53">
        <v>49336</v>
      </c>
      <c r="AR52" s="53">
        <v>50197</v>
      </c>
      <c r="AT52" s="53">
        <v>51118</v>
      </c>
      <c r="AV52" s="53">
        <v>51816</v>
      </c>
      <c r="AX52" s="53">
        <v>52183</v>
      </c>
      <c r="AZ52" s="53">
        <v>52570</v>
      </c>
      <c r="BB52" s="53">
        <v>53163</v>
      </c>
      <c r="BD52" s="53">
        <v>53511</v>
      </c>
    </row>
    <row r="53" spans="1:57">
      <c r="A53" s="157" t="s">
        <v>55</v>
      </c>
      <c r="D53" s="77">
        <v>-662188</v>
      </c>
      <c r="E53" s="53"/>
      <c r="F53" s="77">
        <v>-514628</v>
      </c>
      <c r="H53" s="77">
        <v>-540041</v>
      </c>
      <c r="J53" s="77">
        <v>-565222</v>
      </c>
      <c r="L53" s="77">
        <v>-594162</v>
      </c>
      <c r="M53" s="53"/>
      <c r="N53" s="77">
        <v>-678563</v>
      </c>
      <c r="O53" s="228"/>
      <c r="P53" s="77">
        <v>-707787</v>
      </c>
      <c r="Q53" s="53"/>
      <c r="R53" s="77">
        <v>-742616</v>
      </c>
      <c r="S53" s="53"/>
      <c r="T53" s="77">
        <v>-876043</v>
      </c>
      <c r="U53" s="86"/>
      <c r="V53" s="86"/>
      <c r="X53" s="77">
        <f>-440149-16375</f>
        <v>-456524</v>
      </c>
      <c r="Y53" s="53"/>
      <c r="Z53" s="77">
        <f>-503452-16375</f>
        <v>-519827</v>
      </c>
      <c r="AB53" s="77">
        <v>-555744</v>
      </c>
      <c r="AD53" s="77">
        <v>-586253</v>
      </c>
      <c r="AF53" s="77">
        <v>-615058</v>
      </c>
      <c r="AG53" s="53"/>
      <c r="AH53" s="77">
        <v>-702392</v>
      </c>
      <c r="AI53" s="228"/>
      <c r="AJ53" s="77">
        <v>-734563</v>
      </c>
      <c r="AK53" s="53"/>
      <c r="AL53" s="77">
        <v>-776134</v>
      </c>
      <c r="AM53" s="53"/>
      <c r="AN53" s="77">
        <v>-907422</v>
      </c>
      <c r="AO53" s="53"/>
      <c r="AP53" s="77">
        <v>-1211508</v>
      </c>
      <c r="AQ53" s="86"/>
      <c r="AR53" s="77">
        <v>-1224178</v>
      </c>
      <c r="AS53" s="86"/>
      <c r="AT53" s="77">
        <v>-1272869</v>
      </c>
      <c r="AU53" s="86"/>
      <c r="AV53" s="77">
        <v>-1301187</v>
      </c>
      <c r="AW53" s="86"/>
      <c r="AX53" s="77">
        <v>-1390038</v>
      </c>
      <c r="AY53" s="86"/>
      <c r="AZ53" s="77">
        <v>-1429238</v>
      </c>
      <c r="BA53" s="86"/>
      <c r="BB53" s="77">
        <v>-1448605</v>
      </c>
      <c r="BC53" s="86"/>
      <c r="BD53" s="77">
        <v>-1461819</v>
      </c>
      <c r="BE53" s="86"/>
    </row>
    <row r="54" spans="1:57">
      <c r="A54" s="231" t="s">
        <v>56</v>
      </c>
      <c r="D54" s="53"/>
      <c r="E54" s="53"/>
      <c r="F54" s="53"/>
      <c r="H54" s="53"/>
      <c r="J54" s="53"/>
      <c r="L54" s="53"/>
      <c r="M54" s="53"/>
      <c r="N54" s="53"/>
      <c r="P54" s="53"/>
      <c r="Q54" s="53"/>
      <c r="R54" s="53"/>
      <c r="S54" s="53"/>
      <c r="T54" s="53"/>
      <c r="X54" s="53"/>
      <c r="Y54" s="53"/>
      <c r="Z54" s="53"/>
      <c r="AB54" s="53"/>
      <c r="AD54" s="53"/>
      <c r="AF54" s="53"/>
      <c r="AG54" s="53"/>
      <c r="AH54" s="53"/>
      <c r="AJ54" s="53"/>
      <c r="AK54" s="53"/>
      <c r="AL54" s="53"/>
      <c r="AM54" s="53"/>
      <c r="AN54" s="53"/>
      <c r="AO54" s="53"/>
      <c r="AP54" s="53"/>
      <c r="AR54" s="53"/>
      <c r="AT54" s="53"/>
      <c r="AV54" s="53"/>
      <c r="AX54" s="53"/>
      <c r="AZ54" s="53"/>
      <c r="BB54" s="53"/>
      <c r="BD54" s="53"/>
    </row>
    <row r="55" spans="1:57">
      <c r="A55" s="157" t="s">
        <v>57</v>
      </c>
      <c r="D55" s="77">
        <v>-6565</v>
      </c>
      <c r="E55" s="53"/>
      <c r="F55" s="77">
        <v>-194</v>
      </c>
      <c r="H55" s="77">
        <v>-462</v>
      </c>
      <c r="J55" s="77">
        <v>-1341</v>
      </c>
      <c r="L55" s="77">
        <v>-3833</v>
      </c>
      <c r="M55" s="53"/>
      <c r="N55" s="77">
        <v>-6565</v>
      </c>
      <c r="O55" s="228"/>
      <c r="P55" s="77">
        <v>-3173</v>
      </c>
      <c r="Q55" s="53"/>
      <c r="R55" s="77">
        <v>-5461</v>
      </c>
      <c r="S55" s="53"/>
      <c r="T55" s="77">
        <v>-7786</v>
      </c>
      <c r="U55" s="86"/>
      <c r="V55" s="86"/>
      <c r="X55" s="77">
        <v>-2291</v>
      </c>
      <c r="Y55" s="53"/>
      <c r="Z55" s="77">
        <v>-220</v>
      </c>
      <c r="AB55" s="77">
        <v>-487</v>
      </c>
      <c r="AD55" s="77">
        <v>-1366</v>
      </c>
      <c r="AF55" s="77">
        <v>-3858</v>
      </c>
      <c r="AG55" s="53"/>
      <c r="AH55" s="77">
        <v>-6423</v>
      </c>
      <c r="AI55" s="228"/>
      <c r="AJ55" s="77">
        <v>-3031</v>
      </c>
      <c r="AK55" s="53"/>
      <c r="AL55" s="77">
        <v>-5319</v>
      </c>
      <c r="AM55" s="53"/>
      <c r="AN55" s="77">
        <v>-7644</v>
      </c>
      <c r="AO55" s="53"/>
      <c r="AP55" s="77">
        <v>-7329</v>
      </c>
      <c r="AQ55" s="86"/>
      <c r="AR55" s="77">
        <v>-6409</v>
      </c>
      <c r="AS55" s="86"/>
      <c r="AT55" s="77">
        <v>-6387</v>
      </c>
      <c r="AU55" s="86"/>
      <c r="AV55" s="77">
        <v>-6044</v>
      </c>
      <c r="AW55" s="86"/>
      <c r="AX55" s="77">
        <v>-7419</v>
      </c>
      <c r="AY55" s="86"/>
      <c r="AZ55" s="77">
        <v>-7319</v>
      </c>
      <c r="BA55" s="86"/>
      <c r="BB55" s="77">
        <v>-8763</v>
      </c>
      <c r="BC55" s="86"/>
      <c r="BD55" s="77">
        <v>-8664</v>
      </c>
      <c r="BE55" s="86"/>
    </row>
    <row r="56" spans="1:57">
      <c r="A56" s="231" t="s">
        <v>58</v>
      </c>
      <c r="D56" s="232">
        <v>-9509</v>
      </c>
      <c r="E56" s="53"/>
      <c r="F56" s="232">
        <v>-11054</v>
      </c>
      <c r="H56" s="232">
        <v>-11457</v>
      </c>
      <c r="J56" s="232">
        <v>-10831</v>
      </c>
      <c r="L56" s="232">
        <v>-10691</v>
      </c>
      <c r="M56" s="53"/>
      <c r="N56" s="232">
        <v>-9301</v>
      </c>
      <c r="P56" s="232">
        <v>-9525</v>
      </c>
      <c r="Q56" s="53"/>
      <c r="R56" s="232">
        <v>-9269</v>
      </c>
      <c r="S56" s="53"/>
      <c r="T56" s="232">
        <v>-8978</v>
      </c>
      <c r="X56" s="232">
        <v>-13839</v>
      </c>
      <c r="Y56" s="53"/>
      <c r="Z56" s="232">
        <v>-11054</v>
      </c>
      <c r="AB56" s="232">
        <v>-11457</v>
      </c>
      <c r="AD56" s="232">
        <v>-10831</v>
      </c>
      <c r="AF56" s="232">
        <v>-10691</v>
      </c>
      <c r="AG56" s="53"/>
      <c r="AH56" s="232">
        <v>-9301</v>
      </c>
      <c r="AJ56" s="232">
        <v>-9525</v>
      </c>
      <c r="AK56" s="53"/>
      <c r="AL56" s="232">
        <v>-9269</v>
      </c>
      <c r="AM56" s="53"/>
      <c r="AN56" s="232">
        <v>-8978</v>
      </c>
      <c r="AO56" s="53"/>
      <c r="AP56" s="232">
        <v>-8059</v>
      </c>
      <c r="AR56" s="232">
        <v>-7555</v>
      </c>
      <c r="AT56" s="232">
        <v>-7522</v>
      </c>
      <c r="AV56" s="232">
        <v>-7854</v>
      </c>
      <c r="AX56" s="232">
        <v>-17064</v>
      </c>
      <c r="AZ56" s="232">
        <v>-17221</v>
      </c>
      <c r="BB56" s="232">
        <v>-17306</v>
      </c>
      <c r="BD56" s="232">
        <v>-16834</v>
      </c>
    </row>
    <row r="57" spans="1:57" ht="15.6" thickBot="1">
      <c r="A57" s="157" t="s">
        <v>117</v>
      </c>
      <c r="D57" s="77">
        <v>-16074</v>
      </c>
      <c r="E57" s="53"/>
      <c r="F57" s="77">
        <v>-11248</v>
      </c>
      <c r="H57" s="77">
        <v>-11919</v>
      </c>
      <c r="J57" s="77">
        <v>-12172</v>
      </c>
      <c r="L57" s="77">
        <v>-14524</v>
      </c>
      <c r="M57" s="53"/>
      <c r="N57" s="77">
        <v>-15866</v>
      </c>
      <c r="O57" s="228"/>
      <c r="P57" s="77">
        <v>-12698</v>
      </c>
      <c r="Q57" s="53"/>
      <c r="R57" s="77">
        <v>-14730</v>
      </c>
      <c r="S57" s="53"/>
      <c r="T57" s="77">
        <v>-16764</v>
      </c>
      <c r="U57" s="86"/>
      <c r="V57" s="86"/>
      <c r="X57" s="77">
        <f>SUM(X55:X56)</f>
        <v>-16130</v>
      </c>
      <c r="Y57" s="53"/>
      <c r="Z57" s="77">
        <f>SUM(Z55:Z56)</f>
        <v>-11274</v>
      </c>
      <c r="AB57" s="77">
        <v>-11944</v>
      </c>
      <c r="AD57" s="77">
        <v>-12197</v>
      </c>
      <c r="AF57" s="77">
        <v>-14549</v>
      </c>
      <c r="AG57" s="53"/>
      <c r="AH57" s="77">
        <v>-15724</v>
      </c>
      <c r="AI57" s="228"/>
      <c r="AJ57" s="77">
        <v>-12556</v>
      </c>
      <c r="AK57" s="53"/>
      <c r="AL57" s="77">
        <v>-14588</v>
      </c>
      <c r="AM57" s="53"/>
      <c r="AN57" s="77">
        <v>-16622</v>
      </c>
      <c r="AO57" s="53"/>
      <c r="AP57" s="77">
        <v>-15388</v>
      </c>
      <c r="AQ57" s="86"/>
      <c r="AR57" s="77">
        <v>-13964</v>
      </c>
      <c r="AS57" s="86"/>
      <c r="AT57" s="77">
        <v>-13909</v>
      </c>
      <c r="AU57" s="86"/>
      <c r="AV57" s="77">
        <v>-13898</v>
      </c>
      <c r="AW57" s="86"/>
      <c r="AX57" s="77">
        <v>-24483</v>
      </c>
      <c r="AY57" s="86"/>
      <c r="AZ57" s="77">
        <v>-24540</v>
      </c>
      <c r="BA57" s="86"/>
      <c r="BB57" s="77">
        <v>-26069</v>
      </c>
      <c r="BC57" s="86"/>
      <c r="BD57" s="77">
        <v>-25498</v>
      </c>
      <c r="BE57" s="86"/>
    </row>
    <row r="58" spans="1:57" ht="15.6" thickBot="1">
      <c r="A58" s="230" t="s">
        <v>60</v>
      </c>
      <c r="D58" s="233">
        <v>-181213.54352000001</v>
      </c>
      <c r="E58" s="229"/>
      <c r="F58" s="233">
        <v>-10006</v>
      </c>
      <c r="H58" s="233">
        <v>-35131</v>
      </c>
      <c r="J58" s="233">
        <v>-62108</v>
      </c>
      <c r="L58" s="233">
        <v>-93199</v>
      </c>
      <c r="M58" s="229"/>
      <c r="N58" s="233">
        <v>-181006</v>
      </c>
      <c r="P58" s="233">
        <v>-204264</v>
      </c>
      <c r="Q58" s="229"/>
      <c r="R58" s="233">
        <v>-239071</v>
      </c>
      <c r="S58" s="229"/>
      <c r="T58" s="233">
        <v>-373311</v>
      </c>
      <c r="U58" s="86"/>
      <c r="V58" s="86"/>
      <c r="X58" s="233">
        <f>SUM(X48:X56)</f>
        <v>4602</v>
      </c>
      <c r="Y58" s="229"/>
      <c r="Z58" s="233">
        <f>SUM(Z48:Z56)</f>
        <v>-51797</v>
      </c>
      <c r="AB58" s="233">
        <v>-87425</v>
      </c>
      <c r="AD58" s="233">
        <v>-119730</v>
      </c>
      <c r="AF58" s="233">
        <v>-150686</v>
      </c>
      <c r="AG58" s="229"/>
      <c r="AH58" s="233">
        <v>-241259</v>
      </c>
      <c r="AJ58" s="233">
        <v>-267464</v>
      </c>
      <c r="AK58" s="229"/>
      <c r="AL58" s="233">
        <v>-309013</v>
      </c>
      <c r="AM58" s="229"/>
      <c r="AN58" s="233">
        <v>-441114</v>
      </c>
      <c r="AO58" s="229"/>
      <c r="AP58" s="233">
        <v>-743041</v>
      </c>
      <c r="AQ58" s="86"/>
      <c r="AR58" s="233">
        <v>-753426</v>
      </c>
      <c r="AS58" s="86"/>
      <c r="AT58" s="233">
        <v>-799854</v>
      </c>
      <c r="AU58" s="86"/>
      <c r="AV58" s="233">
        <v>-827463</v>
      </c>
      <c r="AW58" s="86"/>
      <c r="AX58" s="233">
        <v>-926532</v>
      </c>
      <c r="AY58" s="86"/>
      <c r="AZ58" s="233">
        <v>-940336</v>
      </c>
      <c r="BA58" s="86"/>
      <c r="BB58" s="233">
        <v>-943266</v>
      </c>
      <c r="BC58" s="86"/>
      <c r="BD58" s="233">
        <v>-732835</v>
      </c>
      <c r="BE58" s="86"/>
    </row>
    <row r="59" spans="1:57" ht="15.6" thickBot="1">
      <c r="A59" s="181" t="s">
        <v>61</v>
      </c>
      <c r="C59" s="8" t="s">
        <v>6</v>
      </c>
      <c r="D59" s="182">
        <v>1641404.4564799999</v>
      </c>
      <c r="E59" s="229"/>
      <c r="F59" s="182">
        <v>1714838</v>
      </c>
      <c r="G59" s="8" t="s">
        <v>6</v>
      </c>
      <c r="H59" s="182">
        <v>1665935</v>
      </c>
      <c r="I59" s="8" t="s">
        <v>6</v>
      </c>
      <c r="J59" s="182">
        <v>1728901</v>
      </c>
      <c r="K59" s="8" t="s">
        <v>6</v>
      </c>
      <c r="L59" s="182">
        <v>1662346</v>
      </c>
      <c r="M59" s="229"/>
      <c r="N59" s="182">
        <v>1639782</v>
      </c>
      <c r="P59" s="182">
        <v>1702889</v>
      </c>
      <c r="Q59" s="229"/>
      <c r="R59" s="182">
        <v>1679250</v>
      </c>
      <c r="S59" s="229"/>
      <c r="T59" s="182">
        <v>1541507</v>
      </c>
      <c r="U59" s="86"/>
      <c r="V59" s="86"/>
      <c r="W59" s="8" t="s">
        <v>6</v>
      </c>
      <c r="X59" s="182">
        <f>X58+X45</f>
        <v>1778235</v>
      </c>
      <c r="Y59" s="229"/>
      <c r="Z59" s="182">
        <f>Z58+Z45</f>
        <v>1717230</v>
      </c>
      <c r="AA59" s="8" t="s">
        <v>6</v>
      </c>
      <c r="AB59" s="182">
        <v>1652053</v>
      </c>
      <c r="AC59" s="8" t="s">
        <v>6</v>
      </c>
      <c r="AD59" s="182">
        <v>1715429</v>
      </c>
      <c r="AE59" s="8" t="s">
        <v>6</v>
      </c>
      <c r="AF59" s="182">
        <v>1649757</v>
      </c>
      <c r="AG59" s="229"/>
      <c r="AH59" s="182">
        <v>1627823</v>
      </c>
      <c r="AJ59" s="182">
        <v>1689199</v>
      </c>
      <c r="AK59" s="229"/>
      <c r="AL59" s="182">
        <v>1663521</v>
      </c>
      <c r="AM59" s="229"/>
      <c r="AN59" s="182">
        <v>1526742</v>
      </c>
      <c r="AO59" s="229"/>
      <c r="AP59" s="182">
        <v>1258324</v>
      </c>
      <c r="AQ59" s="86"/>
      <c r="AR59" s="182">
        <v>1328063</v>
      </c>
      <c r="AS59" s="86"/>
      <c r="AT59" s="182">
        <v>1268543</v>
      </c>
      <c r="AU59" s="86"/>
      <c r="AV59" s="182">
        <v>1170425</v>
      </c>
      <c r="AW59" s="86"/>
      <c r="AX59" s="182">
        <v>1157779</v>
      </c>
      <c r="AY59" s="86"/>
      <c r="AZ59" s="182">
        <v>1104722</v>
      </c>
      <c r="BA59" s="86"/>
      <c r="BB59" s="182">
        <v>1090655</v>
      </c>
      <c r="BC59" s="86"/>
      <c r="BD59" s="182">
        <v>1180948</v>
      </c>
      <c r="BE59" s="86"/>
    </row>
    <row r="60" spans="1:57" ht="15.6" thickTop="1">
      <c r="D60" s="81"/>
      <c r="F60" s="28"/>
      <c r="H60" s="81"/>
      <c r="J60" s="81"/>
      <c r="L60" s="81"/>
      <c r="N60" s="28"/>
      <c r="P60" s="81"/>
      <c r="Q60" s="81"/>
      <c r="R60" s="81"/>
      <c r="S60" s="81"/>
      <c r="T60" s="81"/>
      <c r="X60" s="81"/>
      <c r="Z60" s="81"/>
      <c r="AB60" s="81"/>
      <c r="AD60" s="81"/>
      <c r="AF60" s="81"/>
      <c r="AH60" s="81"/>
      <c r="AJ60" s="81"/>
      <c r="AK60" s="81"/>
      <c r="AL60" s="81"/>
      <c r="AM60" s="81"/>
      <c r="AN60" s="81"/>
      <c r="AP60" s="81"/>
      <c r="AR60" s="81"/>
      <c r="AT60" s="81"/>
      <c r="AV60" s="81"/>
      <c r="AX60" s="81"/>
      <c r="AZ60" s="81"/>
      <c r="BB60" s="81"/>
      <c r="BD60" s="81"/>
    </row>
    <row r="61" spans="1:57">
      <c r="A61" s="88"/>
      <c r="D61" s="53"/>
      <c r="E61" s="28"/>
      <c r="F61" s="28"/>
      <c r="H61" s="53"/>
      <c r="J61" s="53"/>
      <c r="L61" s="53"/>
      <c r="M61" s="28"/>
      <c r="N61" s="28"/>
      <c r="P61" s="53"/>
      <c r="Q61" s="53"/>
      <c r="R61" s="53"/>
      <c r="S61" s="53"/>
      <c r="T61" s="53"/>
      <c r="X61" s="53"/>
      <c r="Y61" s="28"/>
      <c r="Z61" s="28"/>
      <c r="AB61" s="53"/>
      <c r="AD61" s="53"/>
      <c r="AF61" s="53"/>
      <c r="AG61" s="28"/>
      <c r="AH61" s="28"/>
      <c r="AJ61" s="53"/>
      <c r="AK61" s="53"/>
      <c r="AL61" s="53"/>
      <c r="AM61" s="53"/>
      <c r="AN61" s="53"/>
      <c r="AO61" s="28"/>
      <c r="AP61" s="28"/>
      <c r="AR61" s="53"/>
      <c r="AT61" s="53"/>
      <c r="AV61" s="53"/>
      <c r="AX61" s="53"/>
      <c r="AZ61" s="53"/>
      <c r="BB61" s="53"/>
      <c r="BD61" s="53"/>
    </row>
    <row r="62" spans="1:57">
      <c r="A62" s="88"/>
    </row>
    <row r="63" spans="1:57">
      <c r="A63" s="88"/>
    </row>
  </sheetData>
  <hyperlinks>
    <hyperlink ref="BF6" location="Contents!A1" display="Back"/>
  </hyperlinks>
  <pageMargins left="0.25" right="0.25" top="0.75" bottom="0.75" header="0.3" footer="0.3"/>
  <pageSetup scale="43" orientation="landscape" r:id="rId1"/>
  <headerFooter>
    <oddFoote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CN30"/>
  <sheetViews>
    <sheetView showGridLines="0" zoomScale="85" zoomScaleNormal="85" workbookViewId="0">
      <pane xSplit="1" ySplit="7" topLeftCell="BU8" activePane="bottomRight" state="frozen"/>
      <selection activeCell="A6" sqref="A6"/>
      <selection pane="topRight" activeCell="A6" sqref="A6"/>
      <selection pane="bottomLeft" activeCell="A6" sqref="A6"/>
      <selection pane="bottomRight" activeCell="CN4" sqref="CN4"/>
    </sheetView>
  </sheetViews>
  <sheetFormatPr defaultColWidth="0" defaultRowHeight="16.5" customHeight="1" outlineLevelCol="2"/>
  <cols>
    <col min="1" max="1" width="75.44140625" style="8" bestFit="1" customWidth="1"/>
    <col min="2" max="2" width="1.44140625" style="8" hidden="1" customWidth="1" outlineLevel="1"/>
    <col min="3" max="3" width="1.44140625" style="8" hidden="1" customWidth="1" outlineLevel="2"/>
    <col min="4" max="4" width="13.44140625" style="38" hidden="1" customWidth="1" outlineLevel="2"/>
    <col min="5" max="5" width="1.44140625" style="8" hidden="1" customWidth="1" outlineLevel="2"/>
    <col min="6" max="6" width="1.44140625" style="8" hidden="1" customWidth="1" outlineLevel="1" collapsed="1"/>
    <col min="7" max="7" width="12.44140625" style="38" hidden="1" customWidth="1" outlineLevel="1"/>
    <col min="8" max="8" width="2.44140625" style="38" hidden="1" customWidth="1" outlineLevel="1"/>
    <col min="9" max="9" width="1.44140625" style="38" hidden="1" customWidth="1" outlineLevel="1"/>
    <col min="10" max="10" width="13.44140625" style="8" hidden="1" customWidth="1" outlineLevel="1"/>
    <col min="11" max="11" width="1.44140625" style="8" hidden="1" customWidth="1" outlineLevel="1"/>
    <col min="12" max="12" width="2" style="8" hidden="1" customWidth="1" outlineLevel="1"/>
    <col min="13" max="13" width="12.44140625" style="38" hidden="1" customWidth="1" outlineLevel="1"/>
    <col min="14" max="14" width="1.44140625" style="8" hidden="1" customWidth="1" outlineLevel="1"/>
    <col min="15" max="15" width="2" style="8" hidden="1" customWidth="1" outlineLevel="1"/>
    <col min="16" max="16" width="12.44140625" style="38" hidden="1" customWidth="1" outlineLevel="1"/>
    <col min="17" max="17" width="1.44140625" style="8" hidden="1" customWidth="1" outlineLevel="1"/>
    <col min="18" max="18" width="2" style="8" hidden="1" customWidth="1" outlineLevel="1"/>
    <col min="19" max="19" width="12.44140625" style="38" hidden="1" customWidth="1" outlineLevel="1"/>
    <col min="20" max="21" width="1.44140625" style="8" hidden="1" customWidth="1" outlineLevel="1"/>
    <col min="22" max="22" width="12" style="8" hidden="1" customWidth="1" outlineLevel="1"/>
    <col min="23" max="24" width="1.44140625" style="8" hidden="1" customWidth="1" outlineLevel="1"/>
    <col min="25" max="25" width="12.44140625" style="38" hidden="1" customWidth="1" outlineLevel="1"/>
    <col min="26" max="26" width="1.44140625" style="8" hidden="1" customWidth="1" outlineLevel="1"/>
    <col min="27" max="27" width="2" style="8" hidden="1" customWidth="1" outlineLevel="1"/>
    <col min="28" max="28" width="12.44140625" style="38" hidden="1" customWidth="1" outlineLevel="1"/>
    <col min="29" max="29" width="1.44140625" style="8" hidden="1" customWidth="1" outlineLevel="1"/>
    <col min="30" max="30" width="2" style="8" hidden="1" customWidth="1" outlineLevel="1"/>
    <col min="31" max="31" width="12.44140625" style="38" hidden="1" customWidth="1" outlineLevel="1"/>
    <col min="32" max="32" width="1.44140625" style="8" hidden="1" customWidth="1" outlineLevel="1"/>
    <col min="33" max="33" width="2" style="8" hidden="1" customWidth="1" outlineLevel="1"/>
    <col min="34" max="34" width="12.44140625" style="38" hidden="1" customWidth="1" outlineLevel="1"/>
    <col min="35" max="35" width="1.44140625" style="8" hidden="1" customWidth="1" outlineLevel="1"/>
    <col min="36" max="36" width="1.44140625" style="8" customWidth="1" collapsed="1"/>
    <col min="37" max="37" width="1.44140625" style="8" hidden="1" customWidth="1"/>
    <col min="38" max="38" width="1.44140625" style="8" hidden="1" customWidth="1" outlineLevel="1"/>
    <col min="39" max="39" width="14.44140625" style="38" hidden="1" customWidth="1" outlineLevel="1"/>
    <col min="40" max="40" width="1.44140625" style="8" hidden="1" customWidth="1" outlineLevel="1"/>
    <col min="41" max="41" width="1.44140625" style="8" hidden="1" customWidth="1" collapsed="1"/>
    <col min="42" max="42" width="12.44140625" style="38" hidden="1" customWidth="1"/>
    <col min="43" max="43" width="2.44140625" style="38" hidden="1" customWidth="1"/>
    <col min="44" max="44" width="1.44140625" style="38" customWidth="1"/>
    <col min="45" max="45" width="13.44140625" style="8" customWidth="1"/>
    <col min="46" max="46" width="1.44140625" style="8" customWidth="1"/>
    <col min="47" max="47" width="2" style="8" hidden="1" customWidth="1"/>
    <col min="48" max="48" width="12.44140625" style="38" hidden="1" customWidth="1"/>
    <col min="49" max="49" width="1.44140625" style="8" hidden="1" customWidth="1"/>
    <col min="50" max="50" width="2" style="8" hidden="1" customWidth="1"/>
    <col min="51" max="51" width="12.44140625" style="38" hidden="1" customWidth="1"/>
    <col min="52" max="52" width="1.44140625" style="8" hidden="1" customWidth="1"/>
    <col min="53" max="53" width="2" style="8" hidden="1" customWidth="1"/>
    <col min="54" max="54" width="12.44140625" style="38" hidden="1" customWidth="1"/>
    <col min="55" max="56" width="1.44140625" style="8" hidden="1" customWidth="1"/>
    <col min="57" max="57" width="12" style="8" hidden="1" customWidth="1"/>
    <col min="58" max="58" width="1.44140625" style="8" hidden="1" customWidth="1"/>
    <col min="59" max="59" width="1.44140625" style="8" customWidth="1"/>
    <col min="60" max="60" width="12.44140625" style="38" customWidth="1"/>
    <col min="61" max="61" width="1.44140625" style="8" customWidth="1"/>
    <col min="62" max="62" width="2" style="8" customWidth="1"/>
    <col min="63" max="63" width="14.44140625" style="38" customWidth="1"/>
    <col min="64" max="64" width="1.44140625" style="8" customWidth="1"/>
    <col min="65" max="65" width="2" style="8" customWidth="1"/>
    <col min="66" max="66" width="12.44140625" style="38" customWidth="1"/>
    <col min="67" max="67" width="1.44140625" style="8" customWidth="1"/>
    <col min="68" max="68" width="2" style="8" customWidth="1"/>
    <col min="69" max="69" width="12.44140625" style="38" customWidth="1"/>
    <col min="70" max="71" width="1.44140625" style="8" customWidth="1"/>
    <col min="72" max="72" width="12" style="8" bestFit="1" customWidth="1"/>
    <col min="73" max="74" width="1.44140625" style="8" customWidth="1"/>
    <col min="75" max="75" width="12.44140625" style="38" customWidth="1"/>
    <col min="76" max="76" width="1.44140625" style="8" customWidth="1"/>
    <col min="77" max="77" width="14.44140625" style="38" customWidth="1"/>
    <col min="78" max="78" width="1.44140625" style="8" customWidth="1"/>
    <col min="79" max="79" width="14.44140625" style="38" customWidth="1"/>
    <col min="80" max="80" width="1.44140625" style="8" customWidth="1"/>
    <col min="81" max="81" width="14.44140625" style="38" customWidth="1"/>
    <col min="82" max="83" width="1.44140625" style="8" customWidth="1"/>
    <col min="84" max="84" width="12.44140625" style="38" customWidth="1"/>
    <col min="85" max="85" width="1.44140625" style="8" customWidth="1"/>
    <col min="86" max="86" width="14.44140625" style="38" customWidth="1"/>
    <col min="87" max="87" width="1.44140625" style="8" customWidth="1"/>
    <col min="88" max="88" width="14.44140625" style="38" customWidth="1"/>
    <col min="89" max="89" width="1.44140625" style="8" customWidth="1"/>
    <col min="90" max="90" width="14.44140625" style="38" customWidth="1"/>
    <col min="91" max="91" width="1.44140625" style="8" customWidth="1"/>
    <col min="92" max="92" width="9.44140625" style="8" customWidth="1"/>
    <col min="93" max="16384" width="8.44140625" style="8" hidden="1"/>
  </cols>
  <sheetData>
    <row r="1" spans="1:92" ht="20.399999999999999">
      <c r="A1" s="186" t="s">
        <v>64</v>
      </c>
      <c r="CA1" s="38" t="s">
        <v>140</v>
      </c>
      <c r="CC1" s="38" t="s">
        <v>140</v>
      </c>
    </row>
    <row r="2" spans="1:92" ht="16.8">
      <c r="A2" s="90" t="s">
        <v>20</v>
      </c>
    </row>
    <row r="3" spans="1:92" ht="16.8">
      <c r="A3" s="90" t="s">
        <v>1</v>
      </c>
    </row>
    <row r="4" spans="1:92" ht="19.2">
      <c r="A4" s="44"/>
      <c r="AM4" s="215" t="s">
        <v>140</v>
      </c>
      <c r="AP4" s="215" t="s">
        <v>140</v>
      </c>
      <c r="AS4" s="215" t="s">
        <v>140</v>
      </c>
      <c r="AV4" s="215" t="s">
        <v>140</v>
      </c>
      <c r="AY4" s="215" t="s">
        <v>140</v>
      </c>
      <c r="BA4" s="215" t="s">
        <v>140</v>
      </c>
      <c r="BB4" s="215" t="s">
        <v>140</v>
      </c>
      <c r="BE4" s="215" t="s">
        <v>140</v>
      </c>
      <c r="BH4" s="215" t="s">
        <v>140</v>
      </c>
      <c r="BK4" s="215" t="s">
        <v>140</v>
      </c>
      <c r="BN4" s="215" t="s">
        <v>140</v>
      </c>
      <c r="BQ4" s="215" t="s">
        <v>140</v>
      </c>
      <c r="BT4" s="215" t="s">
        <v>140</v>
      </c>
      <c r="BV4" s="215" t="s">
        <v>140</v>
      </c>
      <c r="BW4" s="215" t="s">
        <v>140</v>
      </c>
      <c r="BY4" s="215" t="s">
        <v>140</v>
      </c>
      <c r="CA4" s="215"/>
      <c r="CC4" s="215"/>
      <c r="CE4" s="215" t="s">
        <v>140</v>
      </c>
      <c r="CF4" s="215" t="s">
        <v>140</v>
      </c>
      <c r="CH4" s="215" t="s">
        <v>140</v>
      </c>
      <c r="CJ4" s="215"/>
      <c r="CL4" s="215"/>
      <c r="CN4" s="179" t="s">
        <v>160</v>
      </c>
    </row>
    <row r="5" spans="1:92" ht="19.2">
      <c r="A5" s="89" t="s">
        <v>14</v>
      </c>
      <c r="C5" s="38"/>
      <c r="E5" s="38"/>
      <c r="F5" s="38"/>
      <c r="J5" s="38"/>
      <c r="K5" s="38"/>
      <c r="L5" s="38"/>
      <c r="N5" s="38"/>
      <c r="O5" s="38"/>
      <c r="Q5" s="38"/>
      <c r="R5" s="38"/>
      <c r="T5" s="38"/>
      <c r="U5" s="38"/>
      <c r="V5" s="38"/>
      <c r="W5" s="38"/>
      <c r="X5" s="38"/>
      <c r="Z5" s="38"/>
      <c r="AA5" s="38"/>
      <c r="AC5" s="38"/>
      <c r="AD5" s="38"/>
      <c r="AF5" s="38"/>
      <c r="AG5" s="38"/>
      <c r="AI5" s="38"/>
      <c r="AJ5" s="38"/>
      <c r="AK5" s="38"/>
      <c r="AL5" s="38"/>
      <c r="AN5" s="38"/>
      <c r="AO5" s="38"/>
      <c r="AS5" s="38"/>
      <c r="AT5" s="38"/>
      <c r="AU5" s="38"/>
      <c r="AW5" s="38"/>
      <c r="AX5" s="38"/>
      <c r="AZ5" s="38"/>
      <c r="BA5" s="38"/>
      <c r="BC5" s="38"/>
      <c r="BD5" s="38"/>
      <c r="BE5" s="38"/>
      <c r="BF5" s="38"/>
      <c r="BG5" s="38"/>
      <c r="BI5" s="38"/>
      <c r="BJ5" s="38"/>
      <c r="BL5" s="38"/>
      <c r="BM5" s="38"/>
      <c r="BO5" s="38"/>
      <c r="BP5" s="38"/>
      <c r="BR5" s="38"/>
      <c r="BS5" s="38"/>
      <c r="BT5" s="38"/>
      <c r="BU5" s="38"/>
      <c r="BV5" s="38"/>
      <c r="BX5" s="38"/>
      <c r="BZ5" s="38"/>
      <c r="CB5" s="38"/>
      <c r="CD5" s="38"/>
      <c r="CE5" s="38"/>
      <c r="CG5" s="38"/>
      <c r="CI5" s="38"/>
      <c r="CK5" s="38"/>
      <c r="CM5" s="38"/>
    </row>
    <row r="6" spans="1:92" ht="35.25" customHeight="1" thickBot="1">
      <c r="A6" s="44"/>
      <c r="C6" s="38"/>
      <c r="D6" s="223" t="s">
        <v>300</v>
      </c>
      <c r="E6" s="38"/>
      <c r="F6" s="38"/>
      <c r="G6" s="223" t="s">
        <v>300</v>
      </c>
      <c r="J6" s="223" t="s">
        <v>300</v>
      </c>
      <c r="K6" s="38"/>
      <c r="L6" s="38"/>
      <c r="M6" s="223" t="s">
        <v>300</v>
      </c>
      <c r="N6" s="38"/>
      <c r="O6" s="38"/>
      <c r="P6" s="223" t="s">
        <v>300</v>
      </c>
      <c r="Q6" s="38"/>
      <c r="R6" s="38"/>
      <c r="S6" s="223" t="s">
        <v>300</v>
      </c>
      <c r="T6" s="38"/>
      <c r="U6" s="38"/>
      <c r="V6" s="223" t="s">
        <v>300</v>
      </c>
      <c r="W6" s="38"/>
      <c r="X6" s="38"/>
      <c r="Y6" s="223" t="s">
        <v>300</v>
      </c>
      <c r="Z6" s="38"/>
      <c r="AA6" s="38"/>
      <c r="AB6" s="223" t="s">
        <v>300</v>
      </c>
      <c r="AC6" s="38"/>
      <c r="AD6" s="38"/>
      <c r="AE6" s="223" t="s">
        <v>300</v>
      </c>
      <c r="AF6" s="38"/>
      <c r="AG6" s="38"/>
      <c r="AH6" s="223" t="s">
        <v>300</v>
      </c>
      <c r="AI6" s="38"/>
      <c r="AJ6" s="38"/>
      <c r="AK6" s="38"/>
      <c r="AL6" s="38"/>
      <c r="AM6" s="222" t="s">
        <v>301</v>
      </c>
      <c r="AN6" s="38"/>
      <c r="AO6" s="38"/>
      <c r="AP6" s="222" t="s">
        <v>301</v>
      </c>
      <c r="AS6" s="222" t="s">
        <v>301</v>
      </c>
      <c r="AT6" s="38"/>
      <c r="AU6" s="38"/>
      <c r="AV6" s="222" t="s">
        <v>301</v>
      </c>
      <c r="AW6" s="38"/>
      <c r="AX6" s="38"/>
      <c r="AY6" s="222" t="s">
        <v>301</v>
      </c>
      <c r="AZ6" s="38"/>
      <c r="BA6" s="38"/>
      <c r="BB6" s="222" t="s">
        <v>301</v>
      </c>
      <c r="BC6" s="38"/>
      <c r="BD6" s="38"/>
      <c r="BE6" s="222" t="s">
        <v>301</v>
      </c>
      <c r="BF6" s="38"/>
      <c r="BG6" s="38"/>
      <c r="BH6" s="222" t="s">
        <v>301</v>
      </c>
      <c r="BI6" s="38"/>
      <c r="BJ6" s="38"/>
      <c r="BK6" s="222" t="s">
        <v>301</v>
      </c>
      <c r="BL6" s="38"/>
      <c r="BM6" s="38"/>
      <c r="BN6" s="222" t="s">
        <v>301</v>
      </c>
      <c r="BO6" s="38"/>
      <c r="BP6" s="38"/>
      <c r="BQ6" s="222" t="s">
        <v>301</v>
      </c>
      <c r="BR6" s="38"/>
      <c r="BS6" s="38"/>
      <c r="BT6" s="38"/>
      <c r="BU6" s="38"/>
      <c r="BV6" s="38"/>
      <c r="BX6" s="38"/>
      <c r="BY6" s="222" t="s">
        <v>140</v>
      </c>
      <c r="BZ6" s="38"/>
      <c r="CA6" s="222"/>
      <c r="CB6" s="38"/>
      <c r="CC6" s="222"/>
      <c r="CD6" s="38"/>
      <c r="CE6" s="38"/>
      <c r="CG6" s="38"/>
      <c r="CH6" s="222" t="s">
        <v>140</v>
      </c>
      <c r="CI6" s="38"/>
      <c r="CJ6" s="222" t="s">
        <v>140</v>
      </c>
      <c r="CK6" s="38"/>
      <c r="CL6" s="222" t="s">
        <v>140</v>
      </c>
      <c r="CM6" s="38"/>
    </row>
    <row r="7" spans="1:92" ht="26.25" customHeight="1" thickBot="1">
      <c r="C7" s="45"/>
      <c r="D7" s="46" t="s">
        <v>22</v>
      </c>
      <c r="F7" s="45"/>
      <c r="G7" s="46" t="s">
        <v>70</v>
      </c>
      <c r="H7" s="47"/>
      <c r="I7" s="146"/>
      <c r="J7" s="147" t="s">
        <v>25</v>
      </c>
      <c r="L7" s="45"/>
      <c r="M7" s="46" t="s">
        <v>27</v>
      </c>
      <c r="O7" s="45"/>
      <c r="P7" s="46" t="s">
        <v>30</v>
      </c>
      <c r="R7" s="45"/>
      <c r="S7" s="46" t="s">
        <v>33</v>
      </c>
      <c r="U7" s="45"/>
      <c r="V7" s="48" t="s">
        <v>75</v>
      </c>
      <c r="X7" s="146"/>
      <c r="Y7" s="147" t="s">
        <v>37</v>
      </c>
      <c r="AA7" s="45"/>
      <c r="AB7" s="46" t="s">
        <v>193</v>
      </c>
      <c r="AD7" s="45"/>
      <c r="AE7" s="46" t="s">
        <v>224</v>
      </c>
      <c r="AG7" s="45"/>
      <c r="AH7" s="46" t="s">
        <v>254</v>
      </c>
      <c r="AL7" s="45"/>
      <c r="AM7" s="46" t="s">
        <v>22</v>
      </c>
      <c r="AO7" s="45"/>
      <c r="AP7" s="46" t="s">
        <v>70</v>
      </c>
      <c r="AQ7" s="47"/>
      <c r="AR7" s="146"/>
      <c r="AS7" s="147" t="s">
        <v>25</v>
      </c>
      <c r="AU7" s="45"/>
      <c r="AV7" s="46" t="s">
        <v>27</v>
      </c>
      <c r="AX7" s="45"/>
      <c r="AY7" s="46" t="s">
        <v>30</v>
      </c>
      <c r="BA7" s="45"/>
      <c r="BB7" s="46" t="s">
        <v>33</v>
      </c>
      <c r="BD7" s="45"/>
      <c r="BE7" s="48" t="s">
        <v>75</v>
      </c>
      <c r="BG7" s="146"/>
      <c r="BH7" s="147" t="s">
        <v>37</v>
      </c>
      <c r="BJ7" s="45"/>
      <c r="BK7" s="46" t="s">
        <v>193</v>
      </c>
      <c r="BM7" s="45"/>
      <c r="BN7" s="46" t="s">
        <v>224</v>
      </c>
      <c r="BP7" s="45"/>
      <c r="BQ7" s="46" t="s">
        <v>254</v>
      </c>
      <c r="BS7" s="45"/>
      <c r="BT7" s="48" t="s">
        <v>291</v>
      </c>
      <c r="BV7" s="146"/>
      <c r="BW7" s="147" t="s">
        <v>292</v>
      </c>
      <c r="BY7" s="46" t="s">
        <v>304</v>
      </c>
      <c r="CA7" s="46" t="s">
        <v>308</v>
      </c>
      <c r="CC7" s="46" t="s">
        <v>313</v>
      </c>
      <c r="CE7" s="146"/>
      <c r="CF7" s="147" t="s">
        <v>318</v>
      </c>
      <c r="CH7" s="46" t="s">
        <v>332</v>
      </c>
      <c r="CJ7" s="46" t="s">
        <v>341</v>
      </c>
      <c r="CL7" s="46" t="s">
        <v>345</v>
      </c>
    </row>
    <row r="8" spans="1:92" ht="15">
      <c r="C8" s="49"/>
      <c r="D8" s="47"/>
      <c r="F8" s="49"/>
      <c r="G8" s="47"/>
      <c r="H8" s="47"/>
      <c r="I8" s="47"/>
      <c r="L8" s="49"/>
      <c r="M8" s="47"/>
      <c r="O8" s="49"/>
      <c r="P8" s="47"/>
      <c r="R8" s="49"/>
      <c r="S8" s="47"/>
      <c r="X8" s="49"/>
      <c r="Y8" s="47"/>
      <c r="AA8" s="49"/>
      <c r="AB8" s="47"/>
      <c r="AD8" s="49"/>
      <c r="AE8" s="47"/>
      <c r="AG8" s="49"/>
      <c r="AH8" s="47"/>
      <c r="AL8" s="49"/>
      <c r="AM8" s="47"/>
      <c r="AO8" s="49"/>
      <c r="AP8" s="47"/>
      <c r="AQ8" s="47"/>
      <c r="AR8" s="47"/>
      <c r="AU8" s="49"/>
      <c r="AV8" s="47"/>
      <c r="AX8" s="49"/>
      <c r="AY8" s="47"/>
      <c r="BA8" s="49"/>
      <c r="BB8" s="47"/>
      <c r="BG8" s="49"/>
      <c r="BH8" s="47"/>
      <c r="BJ8" s="49"/>
      <c r="BK8" s="47"/>
      <c r="BM8" s="49"/>
      <c r="BN8" s="47"/>
      <c r="BP8" s="49"/>
      <c r="BQ8" s="47"/>
      <c r="BV8" s="49"/>
      <c r="BW8" s="47"/>
      <c r="BY8" s="47"/>
      <c r="CA8" s="47"/>
      <c r="CC8" s="47"/>
      <c r="CE8" s="49"/>
      <c r="CF8" s="47"/>
      <c r="CH8" s="47"/>
      <c r="CJ8" s="47"/>
      <c r="CL8" s="47"/>
    </row>
    <row r="9" spans="1:92" ht="15">
      <c r="A9" s="50" t="s">
        <v>65</v>
      </c>
      <c r="C9" s="50" t="s">
        <v>6</v>
      </c>
      <c r="D9" s="51">
        <v>338393</v>
      </c>
      <c r="F9" s="50" t="s">
        <v>6</v>
      </c>
      <c r="G9" s="51">
        <v>386289</v>
      </c>
      <c r="I9" s="50" t="s">
        <v>6</v>
      </c>
      <c r="J9" s="51">
        <v>1152324</v>
      </c>
      <c r="L9" s="50" t="s">
        <v>6</v>
      </c>
      <c r="M9" s="51">
        <v>393167</v>
      </c>
      <c r="O9" s="50" t="s">
        <v>6</v>
      </c>
      <c r="P9" s="51">
        <v>410382</v>
      </c>
      <c r="R9" s="50" t="s">
        <v>6</v>
      </c>
      <c r="S9" s="51">
        <v>383030</v>
      </c>
      <c r="U9" s="50" t="s">
        <v>6</v>
      </c>
      <c r="V9" s="51">
        <v>399643</v>
      </c>
      <c r="X9" s="50" t="s">
        <v>6</v>
      </c>
      <c r="Y9" s="51">
        <v>1586222</v>
      </c>
      <c r="AA9" s="50" t="s">
        <v>6</v>
      </c>
      <c r="AB9" s="51">
        <v>403765</v>
      </c>
      <c r="AD9" s="50" t="s">
        <v>6</v>
      </c>
      <c r="AE9" s="51">
        <v>390160</v>
      </c>
      <c r="AG9" s="50" t="s">
        <v>6</v>
      </c>
      <c r="AH9" s="51">
        <v>372917</v>
      </c>
      <c r="AL9" s="50" t="s">
        <v>6</v>
      </c>
      <c r="AM9" s="51">
        <v>338393</v>
      </c>
      <c r="AN9" s="8" t="s">
        <v>6</v>
      </c>
      <c r="AO9" s="50"/>
      <c r="AP9" s="51">
        <v>379856</v>
      </c>
      <c r="AR9" s="50" t="s">
        <v>6</v>
      </c>
      <c r="AS9" s="51">
        <v>1145891</v>
      </c>
      <c r="AU9" s="50" t="s">
        <v>6</v>
      </c>
      <c r="AV9" s="51">
        <v>393167</v>
      </c>
      <c r="AX9" s="50" t="s">
        <v>6</v>
      </c>
      <c r="AY9" s="51">
        <v>410382</v>
      </c>
      <c r="BA9" s="50" t="s">
        <v>6</v>
      </c>
      <c r="BB9" s="51">
        <v>383030</v>
      </c>
      <c r="BD9" s="50" t="s">
        <v>6</v>
      </c>
      <c r="BE9" s="51">
        <v>399643</v>
      </c>
      <c r="BG9" s="50" t="s">
        <v>6</v>
      </c>
      <c r="BH9" s="51">
        <v>1586222</v>
      </c>
      <c r="BJ9" s="50" t="s">
        <v>6</v>
      </c>
      <c r="BK9" s="51">
        <v>404357</v>
      </c>
      <c r="BM9" s="50" t="s">
        <v>6</v>
      </c>
      <c r="BN9" s="51">
        <v>390849</v>
      </c>
      <c r="BP9" s="50" t="s">
        <v>6</v>
      </c>
      <c r="BQ9" s="51">
        <v>373545</v>
      </c>
      <c r="BS9" s="50" t="s">
        <v>6</v>
      </c>
      <c r="BT9" s="51">
        <v>393586</v>
      </c>
      <c r="BV9" s="50" t="s">
        <v>6</v>
      </c>
      <c r="BW9" s="51">
        <v>1562337</v>
      </c>
      <c r="BY9" s="51">
        <v>365451</v>
      </c>
      <c r="CA9" s="51">
        <v>307722</v>
      </c>
      <c r="CC9" s="51">
        <v>305280</v>
      </c>
      <c r="CE9" s="50" t="s">
        <v>6</v>
      </c>
      <c r="CF9" s="51">
        <v>1292562</v>
      </c>
      <c r="CH9" s="51">
        <v>300056</v>
      </c>
      <c r="CJ9" s="51">
        <v>293009</v>
      </c>
      <c r="CL9" s="51">
        <v>279229</v>
      </c>
    </row>
    <row r="10" spans="1:92" ht="15">
      <c r="A10" s="52" t="s">
        <v>66</v>
      </c>
      <c r="D10" s="53">
        <v>255116</v>
      </c>
      <c r="G10" s="53">
        <v>289901</v>
      </c>
      <c r="H10" s="53"/>
      <c r="I10" s="53"/>
      <c r="J10" s="43">
        <v>829143</v>
      </c>
      <c r="M10" s="43">
        <v>293792</v>
      </c>
      <c r="P10" s="43">
        <v>313954</v>
      </c>
      <c r="S10" s="43">
        <v>295936</v>
      </c>
      <c r="V10" s="43">
        <v>306192</v>
      </c>
      <c r="Y10" s="43">
        <v>1209874</v>
      </c>
      <c r="AB10" s="43">
        <v>306882</v>
      </c>
      <c r="AE10" s="43">
        <v>298006</v>
      </c>
      <c r="AH10" s="43">
        <v>291222</v>
      </c>
      <c r="AM10" s="53">
        <v>255116</v>
      </c>
      <c r="AP10" s="53">
        <v>288302</v>
      </c>
      <c r="AQ10" s="53"/>
      <c r="AR10" s="53"/>
      <c r="AS10" s="53">
        <v>827544</v>
      </c>
      <c r="AV10" s="53">
        <v>294897</v>
      </c>
      <c r="AY10" s="53">
        <v>315167</v>
      </c>
      <c r="BB10" s="53">
        <v>296685</v>
      </c>
      <c r="BE10" s="53">
        <v>306654</v>
      </c>
      <c r="BH10" s="53">
        <v>1213403</v>
      </c>
      <c r="BK10" s="53">
        <v>310601</v>
      </c>
      <c r="BN10" s="53">
        <v>303831</v>
      </c>
      <c r="BQ10" s="53">
        <v>295445</v>
      </c>
      <c r="BT10" s="53">
        <v>314858</v>
      </c>
      <c r="BW10" s="53">
        <v>1224735</v>
      </c>
      <c r="BY10" s="53">
        <v>292539</v>
      </c>
      <c r="CA10" s="53">
        <v>241788</v>
      </c>
      <c r="CC10" s="53">
        <v>234222</v>
      </c>
      <c r="CF10" s="53">
        <v>1023544</v>
      </c>
      <c r="CH10" s="53">
        <v>232587</v>
      </c>
      <c r="CJ10" s="53">
        <v>209080</v>
      </c>
      <c r="CL10" s="53">
        <v>211731</v>
      </c>
    </row>
    <row r="11" spans="1:92" ht="30">
      <c r="A11" s="54" t="s">
        <v>302</v>
      </c>
      <c r="C11" s="55"/>
      <c r="D11" s="51">
        <v>102048</v>
      </c>
      <c r="E11" s="43"/>
      <c r="F11" s="50"/>
      <c r="G11" s="56">
        <v>48328</v>
      </c>
      <c r="H11" s="53"/>
      <c r="I11" s="50"/>
      <c r="J11" s="51">
        <v>220955</v>
      </c>
      <c r="L11" s="50"/>
      <c r="M11" s="51">
        <v>45595</v>
      </c>
      <c r="O11" s="50"/>
      <c r="P11" s="51">
        <v>46723</v>
      </c>
      <c r="R11" s="50"/>
      <c r="S11" s="51">
        <v>44913</v>
      </c>
      <c r="T11" s="43"/>
      <c r="U11" s="50"/>
      <c r="V11" s="51">
        <v>47420</v>
      </c>
      <c r="W11" s="43"/>
      <c r="X11" s="57"/>
      <c r="Y11" s="51">
        <v>184651</v>
      </c>
      <c r="AA11" s="50"/>
      <c r="AB11" s="51">
        <v>49949</v>
      </c>
      <c r="AD11" s="50"/>
      <c r="AE11" s="51">
        <v>51564</v>
      </c>
      <c r="AG11" s="50"/>
      <c r="AH11" s="51">
        <v>50372</v>
      </c>
      <c r="AL11" s="55"/>
      <c r="AM11" s="51">
        <v>102048</v>
      </c>
      <c r="AN11" s="43"/>
      <c r="AO11" s="50"/>
      <c r="AP11" s="51">
        <v>48329</v>
      </c>
      <c r="AQ11" s="53"/>
      <c r="AR11" s="50"/>
      <c r="AS11" s="51">
        <v>220955</v>
      </c>
      <c r="AU11" s="50"/>
      <c r="AV11" s="51">
        <v>45519</v>
      </c>
      <c r="AX11" s="50"/>
      <c r="AY11" s="51">
        <v>46378</v>
      </c>
      <c r="BA11" s="50"/>
      <c r="BB11" s="51">
        <v>44897</v>
      </c>
      <c r="BC11" s="43"/>
      <c r="BD11" s="50"/>
      <c r="BE11" s="51">
        <v>48114</v>
      </c>
      <c r="BF11" s="43"/>
      <c r="BG11" s="57"/>
      <c r="BH11" s="51">
        <v>184908</v>
      </c>
      <c r="BJ11" s="50"/>
      <c r="BK11" s="51">
        <v>49677</v>
      </c>
      <c r="BM11" s="50"/>
      <c r="BN11" s="51">
        <v>51162</v>
      </c>
      <c r="BP11" s="50"/>
      <c r="BQ11" s="51">
        <v>48347</v>
      </c>
      <c r="BS11" s="50"/>
      <c r="BT11" s="51">
        <v>49678</v>
      </c>
      <c r="BU11" s="43"/>
      <c r="BV11" s="57"/>
      <c r="BW11" s="51">
        <v>198864</v>
      </c>
      <c r="BY11" s="51">
        <v>50374</v>
      </c>
      <c r="CA11" s="51">
        <v>47014</v>
      </c>
      <c r="CC11" s="51">
        <v>42837</v>
      </c>
      <c r="CE11" s="57"/>
      <c r="CF11" s="51">
        <v>186104</v>
      </c>
      <c r="CH11" s="51">
        <v>41885</v>
      </c>
      <c r="CJ11" s="51">
        <v>36390</v>
      </c>
      <c r="CL11" s="51">
        <v>43244</v>
      </c>
    </row>
    <row r="12" spans="1:92" ht="15">
      <c r="A12" s="52" t="s">
        <v>18</v>
      </c>
      <c r="D12" s="53">
        <v>28052</v>
      </c>
      <c r="G12" s="53">
        <v>28112</v>
      </c>
      <c r="H12" s="53"/>
      <c r="I12" s="53"/>
      <c r="J12" s="43">
        <v>98890</v>
      </c>
      <c r="M12" s="43">
        <v>38019</v>
      </c>
      <c r="P12" s="43">
        <v>36368</v>
      </c>
      <c r="S12" s="43">
        <v>35041</v>
      </c>
      <c r="V12" s="43">
        <v>36057</v>
      </c>
      <c r="Y12" s="43">
        <v>145485</v>
      </c>
      <c r="AB12" s="43">
        <v>28020</v>
      </c>
      <c r="AE12" s="43">
        <v>27191</v>
      </c>
      <c r="AH12" s="43">
        <v>27114</v>
      </c>
      <c r="AM12" s="53">
        <v>28052</v>
      </c>
      <c r="AP12" s="53">
        <v>97548</v>
      </c>
      <c r="AQ12" s="53"/>
      <c r="AR12" s="53"/>
      <c r="AS12" s="53">
        <v>98890</v>
      </c>
      <c r="AV12" s="53">
        <v>36239</v>
      </c>
      <c r="AY12" s="53">
        <v>34744</v>
      </c>
      <c r="BB12" s="53">
        <v>33410</v>
      </c>
      <c r="BE12" s="53">
        <v>33684</v>
      </c>
      <c r="BH12" s="53">
        <v>138077</v>
      </c>
      <c r="BK12" s="53">
        <v>26624</v>
      </c>
      <c r="BN12" s="53">
        <v>24779</v>
      </c>
      <c r="BQ12" s="53">
        <v>25079</v>
      </c>
      <c r="BT12" s="53">
        <v>24421</v>
      </c>
      <c r="BW12" s="53">
        <v>100903</v>
      </c>
      <c r="BY12" s="53">
        <v>23185</v>
      </c>
      <c r="CA12" s="53">
        <v>22847</v>
      </c>
      <c r="CC12" s="53">
        <v>22095</v>
      </c>
      <c r="CF12" s="53">
        <v>93953</v>
      </c>
      <c r="CH12" s="53">
        <v>19599</v>
      </c>
      <c r="CJ12" s="53">
        <v>19420</v>
      </c>
      <c r="CL12" s="53">
        <v>19094</v>
      </c>
    </row>
    <row r="13" spans="1:92" ht="15">
      <c r="A13" s="54" t="s">
        <v>67</v>
      </c>
      <c r="C13" s="50"/>
      <c r="D13" s="56">
        <v>0</v>
      </c>
      <c r="F13" s="50"/>
      <c r="G13" s="56">
        <v>69437</v>
      </c>
      <c r="H13" s="53"/>
      <c r="I13" s="50"/>
      <c r="J13" s="51">
        <v>69437</v>
      </c>
      <c r="L13" s="50"/>
      <c r="M13" s="51">
        <v>0</v>
      </c>
      <c r="O13" s="50"/>
      <c r="P13" s="51">
        <v>0</v>
      </c>
      <c r="R13" s="50"/>
      <c r="S13" s="51">
        <v>0</v>
      </c>
      <c r="U13" s="50"/>
      <c r="V13" s="51">
        <v>48127</v>
      </c>
      <c r="X13" s="50"/>
      <c r="Y13" s="51">
        <v>48127.063679999999</v>
      </c>
      <c r="AA13" s="50"/>
      <c r="AB13" s="51">
        <v>0</v>
      </c>
      <c r="AD13" s="50"/>
      <c r="AE13" s="51">
        <v>0</v>
      </c>
      <c r="AG13" s="50"/>
      <c r="AH13" s="51">
        <v>99682</v>
      </c>
      <c r="AL13" s="50"/>
      <c r="AM13" s="56">
        <v>0</v>
      </c>
      <c r="AO13" s="50"/>
      <c r="AP13" s="56">
        <v>0</v>
      </c>
      <c r="AQ13" s="53"/>
      <c r="AR13" s="50"/>
      <c r="AS13" s="56">
        <v>69437</v>
      </c>
      <c r="AU13" s="50"/>
      <c r="AV13" s="56">
        <v>0</v>
      </c>
      <c r="AX13" s="50"/>
      <c r="AY13" s="56">
        <v>0</v>
      </c>
      <c r="BA13" s="50"/>
      <c r="BB13" s="56">
        <v>0</v>
      </c>
      <c r="BD13" s="50"/>
      <c r="BE13" s="56">
        <v>48127</v>
      </c>
      <c r="BG13" s="50"/>
      <c r="BH13" s="56">
        <v>48127</v>
      </c>
      <c r="BJ13" s="50"/>
      <c r="BK13" s="56">
        <v>0</v>
      </c>
      <c r="BM13" s="50"/>
      <c r="BN13" s="56">
        <v>0</v>
      </c>
      <c r="BP13" s="50"/>
      <c r="BQ13" s="56">
        <v>97158</v>
      </c>
      <c r="BS13" s="50"/>
      <c r="BT13" s="56">
        <v>252399</v>
      </c>
      <c r="BV13" s="50"/>
      <c r="BW13" s="56">
        <v>349557</v>
      </c>
      <c r="BY13" s="56">
        <v>0</v>
      </c>
      <c r="CA13" s="56">
        <v>0</v>
      </c>
      <c r="CC13" s="56">
        <v>0</v>
      </c>
      <c r="CE13" s="50"/>
      <c r="CF13" s="56">
        <v>0</v>
      </c>
      <c r="CH13" s="56">
        <v>0</v>
      </c>
      <c r="CJ13" s="56">
        <v>0</v>
      </c>
      <c r="CL13" s="56">
        <v>0</v>
      </c>
    </row>
    <row r="14" spans="1:92" ht="15.6" thickBot="1">
      <c r="A14" s="52" t="s">
        <v>68</v>
      </c>
      <c r="C14" s="58"/>
      <c r="D14" s="59">
        <v>26892</v>
      </c>
      <c r="F14" s="58"/>
      <c r="G14" s="59">
        <v>1698</v>
      </c>
      <c r="H14" s="60"/>
      <c r="I14" s="61"/>
      <c r="J14" s="62">
        <v>33431</v>
      </c>
      <c r="L14" s="58"/>
      <c r="M14" s="62">
        <v>1105</v>
      </c>
      <c r="O14" s="58"/>
      <c r="P14" s="62">
        <v>1402</v>
      </c>
      <c r="R14" s="58"/>
      <c r="S14" s="62">
        <v>759</v>
      </c>
      <c r="U14" s="58"/>
      <c r="V14" s="62">
        <v>1068</v>
      </c>
      <c r="X14" s="58"/>
      <c r="Y14" s="62">
        <v>4334</v>
      </c>
      <c r="AA14" s="58"/>
      <c r="AB14" s="62">
        <v>994</v>
      </c>
      <c r="AD14" s="58"/>
      <c r="AE14" s="62">
        <v>1055</v>
      </c>
      <c r="AG14" s="58"/>
      <c r="AH14" s="62">
        <v>1405</v>
      </c>
      <c r="AL14" s="58"/>
      <c r="AM14" s="59">
        <v>26892</v>
      </c>
      <c r="AO14" s="58"/>
      <c r="AP14" s="59">
        <v>1698</v>
      </c>
      <c r="AQ14" s="60"/>
      <c r="AR14" s="61"/>
      <c r="AS14" s="59">
        <v>33431</v>
      </c>
      <c r="AU14" s="58"/>
      <c r="AV14" s="59">
        <v>1181</v>
      </c>
      <c r="AX14" s="58"/>
      <c r="AY14" s="59">
        <v>6783</v>
      </c>
      <c r="BA14" s="58"/>
      <c r="BB14" s="59">
        <v>775</v>
      </c>
      <c r="BD14" s="58"/>
      <c r="BE14" s="59">
        <v>3664</v>
      </c>
      <c r="BG14" s="58"/>
      <c r="BH14" s="59">
        <v>12403</v>
      </c>
      <c r="BJ14" s="58"/>
      <c r="BK14" s="59">
        <v>998</v>
      </c>
      <c r="BM14" s="58"/>
      <c r="BN14" s="59">
        <v>5331</v>
      </c>
      <c r="BP14" s="58"/>
      <c r="BQ14" s="59">
        <v>1430</v>
      </c>
      <c r="BS14" s="58"/>
      <c r="BT14" s="59">
        <v>1742</v>
      </c>
      <c r="BV14" s="58"/>
      <c r="BW14" s="59">
        <v>9501</v>
      </c>
      <c r="BY14" s="59">
        <v>1551</v>
      </c>
      <c r="CA14" s="59">
        <v>1146</v>
      </c>
      <c r="CC14" s="59">
        <v>1360</v>
      </c>
      <c r="CE14" s="58"/>
      <c r="CF14" s="59">
        <v>5381</v>
      </c>
      <c r="CH14" s="59">
        <v>1707</v>
      </c>
      <c r="CJ14" s="59">
        <v>2748</v>
      </c>
      <c r="CL14" s="59">
        <v>2744</v>
      </c>
    </row>
    <row r="15" spans="1:92" ht="15">
      <c r="A15" s="63" t="s">
        <v>69</v>
      </c>
      <c r="B15" s="64"/>
      <c r="C15" s="65"/>
      <c r="D15" s="66">
        <v>-73715</v>
      </c>
      <c r="E15" s="64"/>
      <c r="F15" s="65"/>
      <c r="G15" s="66">
        <v>-51187</v>
      </c>
      <c r="H15" s="67"/>
      <c r="I15" s="65"/>
      <c r="J15" s="66">
        <v>-99532</v>
      </c>
      <c r="K15" s="64"/>
      <c r="L15" s="65"/>
      <c r="M15" s="66">
        <v>14656</v>
      </c>
      <c r="N15" s="64"/>
      <c r="O15" s="65"/>
      <c r="P15" s="66">
        <v>11935</v>
      </c>
      <c r="Q15" s="64"/>
      <c r="R15" s="65"/>
      <c r="S15" s="66">
        <v>6381</v>
      </c>
      <c r="T15" s="64"/>
      <c r="U15" s="65"/>
      <c r="V15" s="66">
        <v>-39221</v>
      </c>
      <c r="W15" s="64"/>
      <c r="X15" s="65"/>
      <c r="Y15" s="66">
        <v>-6249.0636799999993</v>
      </c>
      <c r="Z15" s="64"/>
      <c r="AA15" s="65"/>
      <c r="AB15" s="66">
        <v>17920</v>
      </c>
      <c r="AC15" s="64"/>
      <c r="AD15" s="65"/>
      <c r="AE15" s="66">
        <v>12344</v>
      </c>
      <c r="AF15" s="64"/>
      <c r="AG15" s="65"/>
      <c r="AH15" s="66">
        <v>-96878</v>
      </c>
      <c r="AI15" s="64"/>
      <c r="AJ15" s="64"/>
      <c r="AK15" s="64"/>
      <c r="AL15" s="65"/>
      <c r="AM15" s="66">
        <f>AM9-SUM(AM10:AM14)</f>
        <v>-73715</v>
      </c>
      <c r="AN15" s="64"/>
      <c r="AO15" s="65"/>
      <c r="AP15" s="66">
        <f>AP9-SUM(AP10:AP14)</f>
        <v>-56021</v>
      </c>
      <c r="AQ15" s="67"/>
      <c r="AR15" s="65"/>
      <c r="AS15" s="66">
        <v>-104366</v>
      </c>
      <c r="AT15" s="64"/>
      <c r="AU15" s="65"/>
      <c r="AV15" s="66">
        <v>15331</v>
      </c>
      <c r="AW15" s="64"/>
      <c r="AX15" s="65"/>
      <c r="AY15" s="66">
        <v>7310</v>
      </c>
      <c r="AZ15" s="64"/>
      <c r="BA15" s="65"/>
      <c r="BB15" s="66">
        <v>7263</v>
      </c>
      <c r="BC15" s="64"/>
      <c r="BD15" s="65"/>
      <c r="BE15" s="66">
        <v>-40600</v>
      </c>
      <c r="BF15" s="64"/>
      <c r="BG15" s="65"/>
      <c r="BH15" s="66">
        <v>-10696</v>
      </c>
      <c r="BI15" s="64"/>
      <c r="BJ15" s="65"/>
      <c r="BK15" s="66">
        <v>16457</v>
      </c>
      <c r="BL15" s="64"/>
      <c r="BM15" s="65"/>
      <c r="BN15" s="66">
        <v>5746</v>
      </c>
      <c r="BO15" s="64"/>
      <c r="BP15" s="65"/>
      <c r="BQ15" s="66">
        <v>-93914</v>
      </c>
      <c r="BR15" s="64"/>
      <c r="BS15" s="65"/>
      <c r="BT15" s="66">
        <v>-249512</v>
      </c>
      <c r="BU15" s="64"/>
      <c r="BV15" s="65"/>
      <c r="BW15" s="66">
        <v>-321223</v>
      </c>
      <c r="BX15" s="64"/>
      <c r="BY15" s="66">
        <v>-2198</v>
      </c>
      <c r="BZ15" s="64"/>
      <c r="CA15" s="66">
        <v>-5073</v>
      </c>
      <c r="CB15" s="64"/>
      <c r="CC15" s="66">
        <v>4766</v>
      </c>
      <c r="CD15" s="64"/>
      <c r="CE15" s="65"/>
      <c r="CF15" s="66">
        <v>-16420</v>
      </c>
      <c r="CG15" s="64"/>
      <c r="CH15" s="66">
        <v>4278</v>
      </c>
      <c r="CI15" s="64"/>
      <c r="CJ15" s="66">
        <v>25371</v>
      </c>
      <c r="CK15" s="64"/>
      <c r="CL15" s="66">
        <v>2416</v>
      </c>
      <c r="CM15" s="64"/>
    </row>
    <row r="16" spans="1:92" ht="15">
      <c r="A16" s="68" t="s">
        <v>71</v>
      </c>
      <c r="V16" s="38"/>
      <c r="AH16" s="72"/>
      <c r="AS16" s="38"/>
      <c r="BE16" s="38">
        <v>0</v>
      </c>
      <c r="BT16" s="38">
        <v>0</v>
      </c>
    </row>
    <row r="17" spans="1:91" ht="15">
      <c r="A17" s="54" t="s">
        <v>78</v>
      </c>
      <c r="C17" s="55"/>
      <c r="D17" s="51">
        <v>37652</v>
      </c>
      <c r="E17" s="43"/>
      <c r="F17" s="50"/>
      <c r="G17" s="56">
        <v>36749</v>
      </c>
      <c r="H17" s="53"/>
      <c r="I17" s="50"/>
      <c r="J17" s="56">
        <v>128489</v>
      </c>
      <c r="L17" s="50"/>
      <c r="M17" s="56">
        <v>38017</v>
      </c>
      <c r="O17" s="50"/>
      <c r="P17" s="56">
        <v>38527</v>
      </c>
      <c r="R17" s="50"/>
      <c r="S17" s="56">
        <v>38339</v>
      </c>
      <c r="T17" s="43"/>
      <c r="U17" s="50"/>
      <c r="V17" s="56">
        <v>38212</v>
      </c>
      <c r="W17" s="43"/>
      <c r="X17" s="50"/>
      <c r="Y17" s="56">
        <v>153095</v>
      </c>
      <c r="AA17" s="50"/>
      <c r="AB17" s="56">
        <v>38899</v>
      </c>
      <c r="AD17" s="50"/>
      <c r="AE17" s="56">
        <v>39132</v>
      </c>
      <c r="AG17" s="50"/>
      <c r="AH17" s="51">
        <v>39747</v>
      </c>
      <c r="AL17" s="55"/>
      <c r="AM17" s="51">
        <v>38201</v>
      </c>
      <c r="AN17" s="43"/>
      <c r="AO17" s="50"/>
      <c r="AP17" s="51">
        <v>37388</v>
      </c>
      <c r="AQ17" s="53"/>
      <c r="AR17" s="50"/>
      <c r="AS17" s="51">
        <v>129676</v>
      </c>
      <c r="AU17" s="50"/>
      <c r="AV17" s="51">
        <v>38676</v>
      </c>
      <c r="AX17" s="50"/>
      <c r="AY17" s="51">
        <v>39229</v>
      </c>
      <c r="BA17" s="50"/>
      <c r="BB17" s="51">
        <v>39087</v>
      </c>
      <c r="BC17" s="43"/>
      <c r="BD17" s="50"/>
      <c r="BE17" s="51">
        <v>38999</v>
      </c>
      <c r="BF17" s="43"/>
      <c r="BG17" s="50"/>
      <c r="BH17" s="51">
        <v>155991</v>
      </c>
      <c r="BJ17" s="50"/>
      <c r="BK17" s="51">
        <v>39701</v>
      </c>
      <c r="BM17" s="50"/>
      <c r="BN17" s="51">
        <v>39959</v>
      </c>
      <c r="BP17" s="50"/>
      <c r="BQ17" s="51">
        <v>40573</v>
      </c>
      <c r="BS17" s="50"/>
      <c r="BT17" s="51">
        <v>43216</v>
      </c>
      <c r="BU17" s="43"/>
      <c r="BV17" s="50"/>
      <c r="BW17" s="51">
        <v>163449</v>
      </c>
      <c r="BY17" s="51">
        <v>41588</v>
      </c>
      <c r="CA17" s="51">
        <v>44440</v>
      </c>
      <c r="CC17" s="51">
        <v>43612</v>
      </c>
      <c r="CE17" s="50"/>
      <c r="CF17" s="51">
        <v>173878</v>
      </c>
      <c r="CH17" s="51">
        <v>43131</v>
      </c>
      <c r="CJ17" s="51">
        <v>42867</v>
      </c>
      <c r="CL17" s="51">
        <v>41757</v>
      </c>
    </row>
    <row r="18" spans="1:91" ht="15">
      <c r="A18" s="52" t="s">
        <v>225</v>
      </c>
      <c r="D18" s="53">
        <v>35512</v>
      </c>
      <c r="G18" s="53">
        <v>0</v>
      </c>
      <c r="H18" s="53"/>
      <c r="I18" s="53"/>
      <c r="J18" s="43">
        <v>35512</v>
      </c>
      <c r="M18" s="53">
        <v>0</v>
      </c>
      <c r="P18" s="53">
        <v>0</v>
      </c>
      <c r="S18" s="53">
        <v>1067</v>
      </c>
      <c r="V18" s="53">
        <v>0</v>
      </c>
      <c r="Y18" s="53">
        <v>1067</v>
      </c>
      <c r="AB18" s="53">
        <v>0</v>
      </c>
      <c r="AE18" s="53">
        <v>1404</v>
      </c>
      <c r="AH18" s="72" t="s">
        <v>250</v>
      </c>
      <c r="AM18" s="53">
        <v>35512</v>
      </c>
      <c r="AP18" s="53">
        <v>0</v>
      </c>
      <c r="AQ18" s="53"/>
      <c r="AR18" s="53"/>
      <c r="AS18" s="53">
        <v>35512</v>
      </c>
      <c r="AV18" s="53">
        <v>0</v>
      </c>
      <c r="AY18" s="53">
        <v>0</v>
      </c>
      <c r="BB18" s="53">
        <v>1067</v>
      </c>
      <c r="BE18" s="53">
        <v>0</v>
      </c>
      <c r="BH18" s="53">
        <v>1067</v>
      </c>
      <c r="BK18" s="53">
        <v>0</v>
      </c>
      <c r="BN18" s="53">
        <v>1404</v>
      </c>
      <c r="BQ18" s="53">
        <v>0</v>
      </c>
      <c r="BT18" s="53">
        <v>0</v>
      </c>
      <c r="BW18" s="53">
        <v>1404</v>
      </c>
      <c r="BY18" s="53">
        <v>0</v>
      </c>
      <c r="CA18" s="53">
        <v>0</v>
      </c>
      <c r="CC18" s="53">
        <v>0</v>
      </c>
      <c r="CF18" s="53">
        <v>9589</v>
      </c>
      <c r="CH18" s="53">
        <v>0</v>
      </c>
      <c r="CJ18" s="53">
        <v>0</v>
      </c>
      <c r="CL18" s="53">
        <v>-28070</v>
      </c>
    </row>
    <row r="19" spans="1:91" ht="15">
      <c r="A19" s="54" t="s">
        <v>245</v>
      </c>
      <c r="C19" s="50"/>
      <c r="D19" s="56">
        <v>563</v>
      </c>
      <c r="F19" s="50"/>
      <c r="G19" s="56">
        <v>-665</v>
      </c>
      <c r="H19" s="53"/>
      <c r="I19" s="50"/>
      <c r="J19" s="56">
        <v>2295</v>
      </c>
      <c r="L19" s="50"/>
      <c r="M19" s="56">
        <v>-64</v>
      </c>
      <c r="O19" s="50"/>
      <c r="P19" s="56">
        <v>-2325</v>
      </c>
      <c r="R19" s="50"/>
      <c r="S19" s="56">
        <v>-2571</v>
      </c>
      <c r="U19" s="50"/>
      <c r="V19" s="56">
        <v>1689</v>
      </c>
      <c r="X19" s="50"/>
      <c r="Y19" s="56">
        <v>-3271.0476689621687</v>
      </c>
      <c r="AA19" s="50"/>
      <c r="AB19" s="56">
        <v>2531</v>
      </c>
      <c r="AD19" s="50"/>
      <c r="AE19" s="56">
        <v>-1493</v>
      </c>
      <c r="AG19" s="50"/>
      <c r="AH19" s="51">
        <v>-10</v>
      </c>
      <c r="AL19" s="50"/>
      <c r="AM19" s="56">
        <v>562</v>
      </c>
      <c r="AO19" s="50"/>
      <c r="AP19" s="56">
        <v>-665</v>
      </c>
      <c r="AQ19" s="53"/>
      <c r="AR19" s="50"/>
      <c r="AS19" s="56">
        <v>2295</v>
      </c>
      <c r="AU19" s="50"/>
      <c r="AV19" s="56">
        <v>229</v>
      </c>
      <c r="AX19" s="50"/>
      <c r="AY19" s="56">
        <v>-2122</v>
      </c>
      <c r="BA19" s="50"/>
      <c r="BB19" s="56">
        <v>-2283</v>
      </c>
      <c r="BD19" s="50"/>
      <c r="BE19" s="56">
        <v>905</v>
      </c>
      <c r="BG19" s="50"/>
      <c r="BH19" s="56">
        <v>-3271</v>
      </c>
      <c r="BJ19" s="50"/>
      <c r="BK19" s="56">
        <v>2715</v>
      </c>
      <c r="BM19" s="50"/>
      <c r="BN19" s="56">
        <v>-1311</v>
      </c>
      <c r="BP19" s="50"/>
      <c r="BQ19" s="56">
        <v>165</v>
      </c>
      <c r="BS19" s="50"/>
      <c r="BT19" s="56">
        <v>-600</v>
      </c>
      <c r="BV19" s="50"/>
      <c r="BW19" s="56">
        <v>969</v>
      </c>
      <c r="BY19" s="56">
        <v>1082</v>
      </c>
      <c r="CA19" s="56">
        <v>-899</v>
      </c>
      <c r="CC19" s="56">
        <v>-434</v>
      </c>
      <c r="CE19" s="50"/>
      <c r="CF19" s="56">
        <v>-153</v>
      </c>
      <c r="CH19" s="56">
        <v>213</v>
      </c>
      <c r="CJ19" s="56">
        <v>-787</v>
      </c>
      <c r="CL19" s="56">
        <v>136</v>
      </c>
    </row>
    <row r="20" spans="1:91" ht="15.6" thickBot="1">
      <c r="A20" s="52" t="s">
        <v>246</v>
      </c>
      <c r="C20" s="58"/>
      <c r="D20" s="59">
        <v>0</v>
      </c>
      <c r="F20" s="58"/>
      <c r="G20" s="59">
        <v>-1297</v>
      </c>
      <c r="H20" s="60"/>
      <c r="I20" s="58"/>
      <c r="J20" s="59">
        <v>-1297</v>
      </c>
      <c r="L20" s="58"/>
      <c r="M20" s="59">
        <v>-3328</v>
      </c>
      <c r="O20" s="58"/>
      <c r="P20" s="59">
        <v>-704</v>
      </c>
      <c r="R20" s="58"/>
      <c r="S20" s="59">
        <v>-781</v>
      </c>
      <c r="U20" s="58"/>
      <c r="V20" s="59">
        <v>1783</v>
      </c>
      <c r="X20" s="58"/>
      <c r="Y20" s="59">
        <v>-3030</v>
      </c>
      <c r="AA20" s="58"/>
      <c r="AB20" s="59">
        <v>1677</v>
      </c>
      <c r="AD20" s="58"/>
      <c r="AE20" s="59">
        <v>2709</v>
      </c>
      <c r="AG20" s="58"/>
      <c r="AH20" s="59">
        <v>581</v>
      </c>
      <c r="AL20" s="58"/>
      <c r="AM20" s="59">
        <v>0</v>
      </c>
      <c r="AO20" s="58"/>
      <c r="AP20" s="59">
        <v>-1297</v>
      </c>
      <c r="AQ20" s="60"/>
      <c r="AR20" s="58"/>
      <c r="AS20" s="59">
        <v>-1297</v>
      </c>
      <c r="AU20" s="58"/>
      <c r="AV20" s="59">
        <v>-3621</v>
      </c>
      <c r="AX20" s="58"/>
      <c r="AY20" s="59">
        <v>-907</v>
      </c>
      <c r="BA20" s="58"/>
      <c r="BB20" s="59">
        <v>-1069</v>
      </c>
      <c r="BD20" s="58"/>
      <c r="BE20" s="59">
        <v>2567</v>
      </c>
      <c r="BG20" s="58"/>
      <c r="BH20" s="59">
        <v>-3030</v>
      </c>
      <c r="BJ20" s="58"/>
      <c r="BK20" s="59">
        <v>1493</v>
      </c>
      <c r="BM20" s="58"/>
      <c r="BN20" s="59">
        <v>2527</v>
      </c>
      <c r="BP20" s="58"/>
      <c r="BQ20" s="59">
        <v>406</v>
      </c>
      <c r="BS20" s="58"/>
      <c r="BT20" s="59">
        <v>10003</v>
      </c>
      <c r="BV20" s="58"/>
      <c r="BW20" s="59">
        <v>14429</v>
      </c>
      <c r="BY20" s="59">
        <v>-34657</v>
      </c>
      <c r="CA20" s="59">
        <v>-584</v>
      </c>
      <c r="CC20" s="59">
        <v>-10414</v>
      </c>
      <c r="CE20" s="58"/>
      <c r="CF20" s="59">
        <v>-34788</v>
      </c>
      <c r="CH20" s="59">
        <v>152</v>
      </c>
      <c r="CJ20" s="59">
        <v>651</v>
      </c>
      <c r="CL20" s="59">
        <v>366</v>
      </c>
    </row>
    <row r="21" spans="1:91" ht="15">
      <c r="A21" s="63" t="s">
        <v>72</v>
      </c>
      <c r="C21" s="50"/>
      <c r="D21" s="69">
        <v>-147442</v>
      </c>
      <c r="F21" s="50"/>
      <c r="G21" s="69">
        <v>-85974</v>
      </c>
      <c r="I21" s="50"/>
      <c r="J21" s="69">
        <v>-264531</v>
      </c>
      <c r="L21" s="50"/>
      <c r="M21" s="69">
        <v>-19969</v>
      </c>
      <c r="O21" s="50"/>
      <c r="P21" s="69">
        <v>-23563</v>
      </c>
      <c r="R21" s="50"/>
      <c r="S21" s="69">
        <v>-29673</v>
      </c>
      <c r="U21" s="50"/>
      <c r="V21" s="69">
        <v>-80905</v>
      </c>
      <c r="X21" s="50"/>
      <c r="Y21" s="69">
        <v>-154110.01601103783</v>
      </c>
      <c r="AA21" s="50"/>
      <c r="AB21" s="69">
        <v>-25187</v>
      </c>
      <c r="AD21" s="50"/>
      <c r="AE21" s="69">
        <v>-29408</v>
      </c>
      <c r="AG21" s="50"/>
      <c r="AH21" s="66">
        <v>-137196</v>
      </c>
      <c r="AL21" s="50"/>
      <c r="AM21" s="69">
        <f>AM15-SUM(AM17:AM20)</f>
        <v>-147990</v>
      </c>
      <c r="AO21" s="50"/>
      <c r="AP21" s="69">
        <f>AP15-SUM(AP17:AP20)</f>
        <v>-91447</v>
      </c>
      <c r="AR21" s="50"/>
      <c r="AS21" s="69">
        <v>-270552</v>
      </c>
      <c r="AU21" s="50"/>
      <c r="AV21" s="69">
        <v>-19953</v>
      </c>
      <c r="AX21" s="50"/>
      <c r="AY21" s="69">
        <v>-28890</v>
      </c>
      <c r="BA21" s="50"/>
      <c r="BB21" s="69">
        <v>-29539</v>
      </c>
      <c r="BD21" s="50"/>
      <c r="BE21" s="69">
        <v>-83071</v>
      </c>
      <c r="BG21" s="50"/>
      <c r="BH21" s="69">
        <v>-161453</v>
      </c>
      <c r="BJ21" s="50"/>
      <c r="BK21" s="69">
        <v>-27452</v>
      </c>
      <c r="BM21" s="50"/>
      <c r="BN21" s="69">
        <v>-36833</v>
      </c>
      <c r="BP21" s="50"/>
      <c r="BQ21" s="69">
        <v>-135058</v>
      </c>
      <c r="BS21" s="50"/>
      <c r="BT21" s="69">
        <v>-302131</v>
      </c>
      <c r="BV21" s="50"/>
      <c r="BW21" s="69">
        <v>-501474</v>
      </c>
      <c r="BY21" s="69">
        <v>-10211</v>
      </c>
      <c r="CA21" s="69">
        <v>-48030</v>
      </c>
      <c r="CC21" s="69">
        <v>-27998</v>
      </c>
      <c r="CE21" s="50"/>
      <c r="CF21" s="69">
        <v>-164946</v>
      </c>
      <c r="CH21" s="69">
        <v>-39218</v>
      </c>
      <c r="CJ21" s="69">
        <v>-17360</v>
      </c>
      <c r="CL21" s="69">
        <v>-11773</v>
      </c>
    </row>
    <row r="22" spans="1:91" ht="15.6" thickBot="1">
      <c r="A22" s="52" t="s">
        <v>184</v>
      </c>
      <c r="C22" s="58"/>
      <c r="D22" s="70">
        <v>37002</v>
      </c>
      <c r="F22" s="58"/>
      <c r="G22" s="70">
        <v>27322</v>
      </c>
      <c r="H22" s="53"/>
      <c r="I22" s="58"/>
      <c r="J22" s="70">
        <v>60246</v>
      </c>
      <c r="L22" s="58"/>
      <c r="M22" s="70">
        <v>-4025</v>
      </c>
      <c r="O22" s="58"/>
      <c r="P22" s="70">
        <v>-1619</v>
      </c>
      <c r="R22" s="58"/>
      <c r="S22" s="70">
        <v>733</v>
      </c>
      <c r="U22" s="58"/>
      <c r="V22" s="70">
        <v>-3496</v>
      </c>
      <c r="X22" s="58"/>
      <c r="Y22" s="70">
        <v>-8407</v>
      </c>
      <c r="AA22" s="58"/>
      <c r="AB22" s="70">
        <v>-4720</v>
      </c>
      <c r="AD22" s="58"/>
      <c r="AE22" s="70">
        <v>-4738</v>
      </c>
      <c r="AG22" s="58"/>
      <c r="AH22" s="59">
        <v>3769</v>
      </c>
      <c r="AL22" s="58"/>
      <c r="AM22" s="70">
        <v>37002</v>
      </c>
      <c r="AO22" s="58"/>
      <c r="AP22" s="70">
        <v>28144</v>
      </c>
      <c r="AQ22" s="53"/>
      <c r="AR22" s="58"/>
      <c r="AS22" s="70">
        <v>61068</v>
      </c>
      <c r="AU22" s="58"/>
      <c r="AV22" s="70">
        <v>-4025</v>
      </c>
      <c r="AX22" s="58"/>
      <c r="AY22" s="70">
        <v>-1619</v>
      </c>
      <c r="BA22" s="58"/>
      <c r="BB22" s="70">
        <v>733</v>
      </c>
      <c r="BD22" s="58"/>
      <c r="BE22" s="70">
        <v>-3442</v>
      </c>
      <c r="BG22" s="58"/>
      <c r="BH22" s="70">
        <v>-8353</v>
      </c>
      <c r="BJ22" s="58"/>
      <c r="BK22" s="70">
        <v>-4720</v>
      </c>
      <c r="BM22" s="58"/>
      <c r="BN22" s="70">
        <v>-4738</v>
      </c>
      <c r="BP22" s="58"/>
      <c r="BQ22" s="70">
        <v>3769</v>
      </c>
      <c r="BS22" s="58"/>
      <c r="BT22" s="70">
        <v>-1953</v>
      </c>
      <c r="BV22" s="58"/>
      <c r="BW22" s="70">
        <v>-7642</v>
      </c>
      <c r="BY22" s="70">
        <v>-2459</v>
      </c>
      <c r="CA22" s="70">
        <v>-661</v>
      </c>
      <c r="CC22" s="70">
        <v>-320</v>
      </c>
      <c r="CE22" s="58"/>
      <c r="CF22" s="70">
        <v>-13584</v>
      </c>
      <c r="CH22" s="70">
        <v>18</v>
      </c>
      <c r="CJ22" s="70">
        <v>-2007</v>
      </c>
      <c r="CL22" s="70">
        <v>-1441</v>
      </c>
    </row>
    <row r="23" spans="1:91" ht="15">
      <c r="A23" s="71" t="s">
        <v>76</v>
      </c>
      <c r="C23" s="50" t="s">
        <v>6</v>
      </c>
      <c r="D23" s="66">
        <v>-110440</v>
      </c>
      <c r="F23" s="50" t="s">
        <v>6</v>
      </c>
      <c r="G23" s="66">
        <v>-58652</v>
      </c>
      <c r="H23" s="60"/>
      <c r="I23" s="50" t="s">
        <v>6</v>
      </c>
      <c r="J23" s="66">
        <v>-204285</v>
      </c>
      <c r="L23" s="50" t="s">
        <v>6</v>
      </c>
      <c r="M23" s="66">
        <v>-23994</v>
      </c>
      <c r="O23" s="50" t="s">
        <v>6</v>
      </c>
      <c r="P23" s="66">
        <v>-25182</v>
      </c>
      <c r="R23" s="50" t="s">
        <v>6</v>
      </c>
      <c r="S23" s="66">
        <v>-28940</v>
      </c>
      <c r="U23" s="50" t="s">
        <v>6</v>
      </c>
      <c r="V23" s="66">
        <v>-84401</v>
      </c>
      <c r="X23" s="50" t="s">
        <v>6</v>
      </c>
      <c r="Y23" s="66">
        <v>-162517.01601103783</v>
      </c>
      <c r="AA23" s="50" t="s">
        <v>6</v>
      </c>
      <c r="AB23" s="66">
        <v>-29907</v>
      </c>
      <c r="AD23" s="50" t="s">
        <v>6</v>
      </c>
      <c r="AE23" s="66">
        <v>-34146</v>
      </c>
      <c r="AG23" s="50" t="s">
        <v>6</v>
      </c>
      <c r="AH23" s="66">
        <v>-133427</v>
      </c>
      <c r="AL23" s="50" t="s">
        <v>6</v>
      </c>
      <c r="AM23" s="66">
        <f>AM21+AM22</f>
        <v>-110988</v>
      </c>
      <c r="AO23" s="50" t="s">
        <v>6</v>
      </c>
      <c r="AP23" s="66">
        <f>AP21+AP22</f>
        <v>-63303</v>
      </c>
      <c r="AQ23" s="60"/>
      <c r="AR23" s="50" t="s">
        <v>6</v>
      </c>
      <c r="AS23" s="66">
        <v>-209484</v>
      </c>
      <c r="AU23" s="50" t="s">
        <v>6</v>
      </c>
      <c r="AV23" s="66">
        <v>-23978</v>
      </c>
      <c r="AX23" s="50" t="s">
        <v>6</v>
      </c>
      <c r="AY23" s="66">
        <v>-30509</v>
      </c>
      <c r="BA23" s="50" t="s">
        <v>6</v>
      </c>
      <c r="BB23" s="66">
        <v>-28806</v>
      </c>
      <c r="BD23" s="50" t="s">
        <v>6</v>
      </c>
      <c r="BE23" s="66">
        <v>-86513</v>
      </c>
      <c r="BG23" s="50" t="s">
        <v>6</v>
      </c>
      <c r="BH23" s="66">
        <v>-169806</v>
      </c>
      <c r="BJ23" s="50" t="s">
        <v>6</v>
      </c>
      <c r="BK23" s="66">
        <v>-32172</v>
      </c>
      <c r="BM23" s="50" t="s">
        <v>6</v>
      </c>
      <c r="BN23" s="66">
        <v>-41571</v>
      </c>
      <c r="BP23" s="50" t="s">
        <v>6</v>
      </c>
      <c r="BQ23" s="66">
        <v>-131289</v>
      </c>
      <c r="BS23" s="50" t="s">
        <v>6</v>
      </c>
      <c r="BT23" s="66">
        <v>-304084</v>
      </c>
      <c r="BV23" s="50" t="s">
        <v>6</v>
      </c>
      <c r="BW23" s="66">
        <v>-509116</v>
      </c>
      <c r="BY23" s="66">
        <v>-12670</v>
      </c>
      <c r="CA23" s="66">
        <v>-48691</v>
      </c>
      <c r="CC23" s="66">
        <v>-28318</v>
      </c>
      <c r="CE23" s="50" t="s">
        <v>6</v>
      </c>
      <c r="CF23" s="66">
        <v>-178530</v>
      </c>
      <c r="CH23" s="66">
        <v>-39200</v>
      </c>
      <c r="CJ23" s="66">
        <v>-19367</v>
      </c>
      <c r="CL23" s="66">
        <v>-13214</v>
      </c>
    </row>
    <row r="24" spans="1:91" ht="15" customHeight="1">
      <c r="A24" s="52" t="s">
        <v>80</v>
      </c>
      <c r="D24" s="72">
        <v>-16375</v>
      </c>
      <c r="G24" s="53">
        <v>0</v>
      </c>
      <c r="J24" s="43">
        <v>-16375</v>
      </c>
      <c r="M24" s="53">
        <v>0</v>
      </c>
      <c r="P24" s="53">
        <v>0</v>
      </c>
      <c r="S24" s="53">
        <v>0</v>
      </c>
      <c r="V24" s="53"/>
      <c r="Y24" s="53">
        <v>0</v>
      </c>
      <c r="AB24" s="53">
        <v>0</v>
      </c>
      <c r="AE24" s="53">
        <v>0</v>
      </c>
      <c r="AH24" s="53">
        <v>0</v>
      </c>
      <c r="AM24" s="72">
        <v>-16375</v>
      </c>
      <c r="AP24" s="72">
        <v>0</v>
      </c>
      <c r="AS24" s="72">
        <v>-16375</v>
      </c>
      <c r="AV24" s="72" t="s">
        <v>293</v>
      </c>
      <c r="AY24" s="72" t="s">
        <v>293</v>
      </c>
      <c r="BB24" s="72" t="s">
        <v>293</v>
      </c>
      <c r="BE24" s="72" t="s">
        <v>293</v>
      </c>
      <c r="BH24" s="72" t="s">
        <v>293</v>
      </c>
      <c r="BK24" s="72" t="s">
        <v>293</v>
      </c>
      <c r="BN24" s="72" t="s">
        <v>293</v>
      </c>
      <c r="BQ24" s="72" t="s">
        <v>293</v>
      </c>
      <c r="BT24" s="72" t="s">
        <v>293</v>
      </c>
      <c r="BW24" s="72" t="s">
        <v>293</v>
      </c>
      <c r="BY24" s="72" t="s">
        <v>293</v>
      </c>
      <c r="CA24" s="72" t="s">
        <v>293</v>
      </c>
      <c r="CC24" s="72" t="s">
        <v>293</v>
      </c>
      <c r="CF24" s="72" t="s">
        <v>293</v>
      </c>
      <c r="CH24" s="72" t="s">
        <v>293</v>
      </c>
      <c r="CJ24" s="72" t="s">
        <v>293</v>
      </c>
      <c r="CL24" s="72" t="s">
        <v>293</v>
      </c>
    </row>
    <row r="25" spans="1:91" ht="15">
      <c r="A25" s="54" t="s">
        <v>79</v>
      </c>
      <c r="C25" s="55"/>
      <c r="D25" s="51">
        <v>-1225</v>
      </c>
      <c r="E25" s="73"/>
      <c r="F25" s="74"/>
      <c r="G25" s="75">
        <v>-1264</v>
      </c>
      <c r="H25" s="72"/>
      <c r="I25" s="75"/>
      <c r="J25" s="75">
        <v>-2489</v>
      </c>
      <c r="K25" s="76"/>
      <c r="L25" s="50"/>
      <c r="M25" s="77">
        <v>-914</v>
      </c>
      <c r="O25" s="50"/>
      <c r="P25" s="56">
        <v>-914</v>
      </c>
      <c r="R25" s="50"/>
      <c r="S25" s="56">
        <v>-914</v>
      </c>
      <c r="T25" s="73"/>
      <c r="U25" s="50"/>
      <c r="V25" s="56">
        <v>-914</v>
      </c>
      <c r="W25" s="73"/>
      <c r="X25" s="74"/>
      <c r="Y25" s="56">
        <v>-3655</v>
      </c>
      <c r="Z25" s="76"/>
      <c r="AA25" s="50"/>
      <c r="AB25" s="77">
        <v>-914</v>
      </c>
      <c r="AC25" s="76"/>
      <c r="AD25" s="50"/>
      <c r="AE25" s="77">
        <v>-914</v>
      </c>
      <c r="AF25" s="76"/>
      <c r="AG25" s="50"/>
      <c r="AH25" s="77">
        <v>-884</v>
      </c>
      <c r="AI25" s="76"/>
      <c r="AJ25" s="76"/>
      <c r="AK25" s="76"/>
      <c r="AL25" s="55"/>
      <c r="AM25" s="51">
        <v>-1225</v>
      </c>
      <c r="AN25" s="73"/>
      <c r="AO25" s="74"/>
      <c r="AP25" s="51">
        <v>-1264</v>
      </c>
      <c r="AQ25" s="72"/>
      <c r="AR25" s="75"/>
      <c r="AS25" s="51">
        <v>-2489</v>
      </c>
      <c r="AT25" s="76"/>
      <c r="AU25" s="50"/>
      <c r="AV25" s="51">
        <v>-914</v>
      </c>
      <c r="AX25" s="50"/>
      <c r="AY25" s="51">
        <v>-914</v>
      </c>
      <c r="BA25" s="50"/>
      <c r="BB25" s="51">
        <v>-914</v>
      </c>
      <c r="BC25" s="73"/>
      <c r="BD25" s="50"/>
      <c r="BE25" s="51">
        <v>-914</v>
      </c>
      <c r="BF25" s="73"/>
      <c r="BG25" s="74"/>
      <c r="BH25" s="51">
        <v>-3655</v>
      </c>
      <c r="BI25" s="76"/>
      <c r="BJ25" s="50"/>
      <c r="BK25" s="51">
        <v>-914</v>
      </c>
      <c r="BL25" s="76"/>
      <c r="BM25" s="50"/>
      <c r="BN25" s="51">
        <v>-914</v>
      </c>
      <c r="BO25" s="76"/>
      <c r="BP25" s="50"/>
      <c r="BQ25" s="51">
        <v>-884</v>
      </c>
      <c r="BR25" s="76"/>
      <c r="BS25" s="50"/>
      <c r="BT25" s="51">
        <v>-597</v>
      </c>
      <c r="BU25" s="73"/>
      <c r="BV25" s="74"/>
      <c r="BW25" s="51">
        <v>-3309</v>
      </c>
      <c r="BX25" s="76"/>
      <c r="BY25" s="51">
        <v>1440</v>
      </c>
      <c r="BZ25" s="76"/>
      <c r="CA25" s="51">
        <v>-858</v>
      </c>
      <c r="CB25" s="76"/>
      <c r="CC25" s="51">
        <v>-976</v>
      </c>
      <c r="CD25" s="76"/>
      <c r="CE25" s="74"/>
      <c r="CF25" s="51">
        <v>-1309</v>
      </c>
      <c r="CG25" s="76"/>
      <c r="CH25" s="51">
        <v>896</v>
      </c>
      <c r="CI25" s="76"/>
      <c r="CJ25" s="51">
        <v>-798</v>
      </c>
      <c r="CK25" s="76"/>
      <c r="CL25" s="51">
        <v>-822</v>
      </c>
      <c r="CM25" s="76"/>
    </row>
    <row r="26" spans="1:91" ht="15.6" thickBot="1">
      <c r="A26" s="68" t="s">
        <v>73</v>
      </c>
      <c r="C26" s="78" t="s">
        <v>6</v>
      </c>
      <c r="D26" s="79">
        <v>-128040</v>
      </c>
      <c r="E26" s="80"/>
      <c r="F26" s="78" t="s">
        <v>6</v>
      </c>
      <c r="G26" s="79">
        <v>-59916</v>
      </c>
      <c r="H26" s="53"/>
      <c r="I26" s="78" t="s">
        <v>6</v>
      </c>
      <c r="J26" s="79">
        <v>-223149</v>
      </c>
      <c r="K26" s="28"/>
      <c r="L26" s="78" t="s">
        <v>6</v>
      </c>
      <c r="M26" s="79">
        <v>-24908</v>
      </c>
      <c r="O26" s="78" t="s">
        <v>6</v>
      </c>
      <c r="P26" s="79">
        <v>-26096</v>
      </c>
      <c r="R26" s="78" t="s">
        <v>6</v>
      </c>
      <c r="S26" s="79">
        <v>-29854</v>
      </c>
      <c r="T26" s="80"/>
      <c r="U26" s="78" t="s">
        <v>6</v>
      </c>
      <c r="V26" s="79">
        <v>-85314</v>
      </c>
      <c r="W26" s="80"/>
      <c r="X26" s="78" t="s">
        <v>6</v>
      </c>
      <c r="Y26" s="79">
        <v>-166172.01601103783</v>
      </c>
      <c r="Z26" s="28"/>
      <c r="AA26" s="78" t="s">
        <v>6</v>
      </c>
      <c r="AB26" s="79">
        <v>-30821</v>
      </c>
      <c r="AC26" s="28"/>
      <c r="AD26" s="78" t="s">
        <v>6</v>
      </c>
      <c r="AE26" s="79">
        <v>-35060</v>
      </c>
      <c r="AF26" s="28"/>
      <c r="AG26" s="78" t="s">
        <v>6</v>
      </c>
      <c r="AH26" s="79">
        <v>-134311</v>
      </c>
      <c r="AI26" s="28"/>
      <c r="AJ26" s="28"/>
      <c r="AK26" s="28"/>
      <c r="AL26" s="78" t="s">
        <v>6</v>
      </c>
      <c r="AM26" s="79">
        <f>AM23+AM24+AM25</f>
        <v>-128588</v>
      </c>
      <c r="AN26" s="80"/>
      <c r="AO26" s="78" t="s">
        <v>6</v>
      </c>
      <c r="AP26" s="79">
        <f>AP23+AP24+AP25</f>
        <v>-64567</v>
      </c>
      <c r="AQ26" s="53"/>
      <c r="AR26" s="78" t="s">
        <v>6</v>
      </c>
      <c r="AS26" s="79">
        <v>-228348</v>
      </c>
      <c r="AT26" s="28"/>
      <c r="AU26" s="78" t="s">
        <v>6</v>
      </c>
      <c r="AV26" s="79">
        <v>-24892</v>
      </c>
      <c r="AX26" s="78" t="s">
        <v>6</v>
      </c>
      <c r="AY26" s="79">
        <v>-31423</v>
      </c>
      <c r="BA26" s="78" t="s">
        <v>6</v>
      </c>
      <c r="BB26" s="79">
        <v>-29720</v>
      </c>
      <c r="BC26" s="80"/>
      <c r="BD26" s="78" t="s">
        <v>6</v>
      </c>
      <c r="BE26" s="79">
        <v>-87427</v>
      </c>
      <c r="BF26" s="80"/>
      <c r="BG26" s="78" t="s">
        <v>6</v>
      </c>
      <c r="BH26" s="79">
        <v>-173461</v>
      </c>
      <c r="BI26" s="28"/>
      <c r="BJ26" s="78" t="s">
        <v>6</v>
      </c>
      <c r="BK26" s="79">
        <v>-33086</v>
      </c>
      <c r="BL26" s="28"/>
      <c r="BM26" s="78" t="s">
        <v>6</v>
      </c>
      <c r="BN26" s="79">
        <v>-42485</v>
      </c>
      <c r="BO26" s="28"/>
      <c r="BP26" s="78" t="s">
        <v>6</v>
      </c>
      <c r="BQ26" s="79">
        <v>-132173</v>
      </c>
      <c r="BR26" s="28"/>
      <c r="BS26" s="78" t="s">
        <v>6</v>
      </c>
      <c r="BT26" s="79">
        <v>-304681</v>
      </c>
      <c r="BU26" s="80"/>
      <c r="BV26" s="78" t="s">
        <v>6</v>
      </c>
      <c r="BW26" s="79">
        <v>-512425</v>
      </c>
      <c r="BX26" s="28"/>
      <c r="BY26" s="79">
        <v>-11230</v>
      </c>
      <c r="BZ26" s="28"/>
      <c r="CA26" s="79">
        <v>-49549</v>
      </c>
      <c r="CB26" s="28"/>
      <c r="CC26" s="79">
        <v>-29294</v>
      </c>
      <c r="CD26" s="28"/>
      <c r="CE26" s="78" t="s">
        <v>6</v>
      </c>
      <c r="CF26" s="79">
        <v>-179839</v>
      </c>
      <c r="CG26" s="28"/>
      <c r="CH26" s="79">
        <v>-38304</v>
      </c>
      <c r="CI26" s="28"/>
      <c r="CJ26" s="79">
        <v>-20165</v>
      </c>
      <c r="CK26" s="28"/>
      <c r="CL26" s="79">
        <v>-14036</v>
      </c>
      <c r="CM26" s="28"/>
    </row>
    <row r="27" spans="1:91" ht="15.6" thickTop="1">
      <c r="A27" s="63" t="s">
        <v>74</v>
      </c>
      <c r="C27" s="50"/>
      <c r="D27" s="56"/>
      <c r="F27" s="50"/>
      <c r="G27" s="56"/>
      <c r="H27" s="53"/>
      <c r="I27" s="56"/>
      <c r="J27" s="56"/>
      <c r="L27" s="50"/>
      <c r="M27" s="56" t="s">
        <v>7</v>
      </c>
      <c r="O27" s="50"/>
      <c r="P27" s="56" t="s">
        <v>7</v>
      </c>
      <c r="R27" s="50"/>
      <c r="S27" s="56" t="s">
        <v>7</v>
      </c>
      <c r="U27" s="50"/>
      <c r="V27" s="56" t="s">
        <v>7</v>
      </c>
      <c r="X27" s="50"/>
      <c r="Y27" s="56" t="s">
        <v>7</v>
      </c>
      <c r="AA27" s="50"/>
      <c r="AB27" s="56" t="s">
        <v>7</v>
      </c>
      <c r="AD27" s="50"/>
      <c r="AE27" s="56" t="s">
        <v>7</v>
      </c>
      <c r="AG27" s="50"/>
      <c r="AH27" s="56"/>
      <c r="AL27" s="50"/>
      <c r="AM27" s="56"/>
      <c r="AO27" s="50"/>
      <c r="AP27" s="56"/>
      <c r="AQ27" s="53"/>
      <c r="AR27" s="56"/>
      <c r="AS27" s="56"/>
      <c r="AU27" s="50"/>
      <c r="AV27" s="56"/>
      <c r="AX27" s="50"/>
      <c r="AY27" s="56"/>
      <c r="BA27" s="50"/>
      <c r="BB27" s="56"/>
      <c r="BD27" s="50"/>
      <c r="BE27" s="56"/>
      <c r="BG27" s="50"/>
      <c r="BH27" s="56"/>
      <c r="BJ27" s="50"/>
      <c r="BK27" s="56"/>
      <c r="BM27" s="50"/>
      <c r="BN27" s="56"/>
      <c r="BP27" s="50"/>
      <c r="BQ27" s="56"/>
      <c r="BS27" s="50"/>
      <c r="BT27" s="56"/>
      <c r="BV27" s="50"/>
      <c r="BW27" s="56"/>
      <c r="BY27" s="56"/>
      <c r="CA27" s="56"/>
      <c r="CC27" s="56"/>
      <c r="CE27" s="50"/>
      <c r="CF27" s="56"/>
      <c r="CH27" s="56"/>
      <c r="CJ27" s="56"/>
      <c r="CL27" s="56"/>
    </row>
    <row r="28" spans="1:91" ht="15">
      <c r="A28" s="52" t="s">
        <v>81</v>
      </c>
      <c r="C28" s="8" t="s">
        <v>6</v>
      </c>
      <c r="D28" s="81">
        <v>0.92</v>
      </c>
      <c r="F28" s="8" t="s">
        <v>6</v>
      </c>
      <c r="G28" s="81">
        <v>-0.4</v>
      </c>
      <c r="H28" s="53"/>
      <c r="I28" s="8" t="s">
        <v>6</v>
      </c>
      <c r="J28" s="81">
        <v>-2.08</v>
      </c>
      <c r="K28" s="28"/>
      <c r="L28" s="8" t="s">
        <v>6</v>
      </c>
      <c r="M28" s="81">
        <v>-0.16</v>
      </c>
      <c r="O28" s="8" t="s">
        <v>6</v>
      </c>
      <c r="P28" s="81">
        <v>-0.17</v>
      </c>
      <c r="R28" s="8" t="s">
        <v>6</v>
      </c>
      <c r="S28" s="81">
        <v>-0.2</v>
      </c>
      <c r="U28" s="8" t="s">
        <v>6</v>
      </c>
      <c r="V28" s="81">
        <v>-0.54</v>
      </c>
      <c r="X28" s="8" t="s">
        <v>6</v>
      </c>
      <c r="Y28" s="81">
        <v>-1.0900000000000001</v>
      </c>
      <c r="Z28" s="28"/>
      <c r="AA28" s="8" t="s">
        <v>6</v>
      </c>
      <c r="AB28" s="81">
        <v>-0.21</v>
      </c>
      <c r="AC28" s="28"/>
      <c r="AD28" s="8" t="s">
        <v>6</v>
      </c>
      <c r="AE28" s="81">
        <v>-0.23</v>
      </c>
      <c r="AF28" s="28"/>
      <c r="AG28" s="8" t="s">
        <v>6</v>
      </c>
      <c r="AH28" s="81">
        <v>-0.89</v>
      </c>
      <c r="AI28" s="28"/>
      <c r="AJ28" s="28"/>
      <c r="AK28" s="28"/>
      <c r="AL28" s="8" t="s">
        <v>6</v>
      </c>
      <c r="AM28" s="81">
        <v>-0.95</v>
      </c>
      <c r="AO28" s="8" t="s">
        <v>6</v>
      </c>
      <c r="AP28" s="81">
        <f>-0.44*3</f>
        <v>-1.32</v>
      </c>
      <c r="AQ28" s="53"/>
      <c r="AR28" s="8" t="s">
        <v>6</v>
      </c>
      <c r="AS28" s="81">
        <f>-2.17651761033106*3</f>
        <v>-6.5295528309931798</v>
      </c>
      <c r="AT28" s="28"/>
      <c r="AU28" s="8" t="s">
        <v>6</v>
      </c>
      <c r="AV28" s="81">
        <f>-0.17*3</f>
        <v>-0.51</v>
      </c>
      <c r="AX28" s="8" t="s">
        <v>6</v>
      </c>
      <c r="AY28" s="81">
        <f>-0.21*3</f>
        <v>-0.63</v>
      </c>
      <c r="BA28" s="8" t="s">
        <v>6</v>
      </c>
      <c r="BB28" s="81">
        <f>-0.2*3</f>
        <v>-0.60000000000000009</v>
      </c>
      <c r="BD28" s="8" t="s">
        <v>6</v>
      </c>
      <c r="BE28" s="81">
        <f>-0.59*3</f>
        <v>-1.77</v>
      </c>
      <c r="BG28" s="8" t="s">
        <v>6</v>
      </c>
      <c r="BH28" s="81">
        <f>-1.17383348466107*3</f>
        <v>-3.5215004539832102</v>
      </c>
      <c r="BI28" s="28"/>
      <c r="BJ28" s="8" t="s">
        <v>6</v>
      </c>
      <c r="BK28" s="81">
        <f>-0.23*3</f>
        <v>-0.69000000000000006</v>
      </c>
      <c r="BL28" s="28"/>
      <c r="BM28" s="8" t="s">
        <v>6</v>
      </c>
      <c r="BN28" s="81">
        <f>-0.29*3</f>
        <v>-0.86999999999999988</v>
      </c>
      <c r="BO28" s="28"/>
      <c r="BP28" s="8" t="s">
        <v>6</v>
      </c>
      <c r="BQ28" s="81">
        <f>-0.91*3</f>
        <v>-2.73</v>
      </c>
      <c r="BR28" s="28"/>
      <c r="BS28" s="8" t="s">
        <v>6</v>
      </c>
      <c r="BT28" s="81">
        <f>-2.09*3</f>
        <v>-6.27</v>
      </c>
      <c r="BV28" s="8" t="s">
        <v>6</v>
      </c>
      <c r="BW28" s="81">
        <f>-3.51652993995301*3</f>
        <v>-10.54958981985903</v>
      </c>
      <c r="BX28" s="28"/>
      <c r="BY28" s="81">
        <f>-0.0762932671528287*3</f>
        <v>-0.22887980145848613</v>
      </c>
      <c r="BZ28" s="28"/>
      <c r="CA28" s="81">
        <f>-0.335905681584043*3</f>
        <v>-1.0077170447521291</v>
      </c>
      <c r="CB28" s="28"/>
      <c r="CC28" s="81">
        <f>-0.198588000943385*3</f>
        <v>-0.59576400283015496</v>
      </c>
      <c r="CD28" s="28"/>
      <c r="CE28" s="8" t="s">
        <v>6</v>
      </c>
      <c r="CF28" s="81">
        <v>-3.6593974906082161</v>
      </c>
      <c r="CG28" s="28"/>
      <c r="CH28" s="81">
        <v>-0.75630129567505311</v>
      </c>
      <c r="CI28" s="28"/>
      <c r="CJ28" s="81">
        <v>-0.32802474667818959</v>
      </c>
      <c r="CK28" s="28"/>
      <c r="CL28" s="81">
        <v>-9.3166498861987537E-2</v>
      </c>
      <c r="CM28" s="28"/>
    </row>
    <row r="29" spans="1:91" ht="15">
      <c r="AS29" s="38"/>
      <c r="BE29" s="38"/>
      <c r="BT29" s="38"/>
    </row>
    <row r="30" spans="1:91" ht="15">
      <c r="G30" s="212"/>
      <c r="AP30" s="219"/>
      <c r="AS30" s="218"/>
    </row>
  </sheetData>
  <hyperlinks>
    <hyperlink ref="CN4" location="Contents!A1" display="Back"/>
  </hyperlinks>
  <pageMargins left="0.25" right="0.25" top="0.75" bottom="0.75" header="0.3" footer="0.3"/>
  <pageSetup scale="41" orientation="landscape" r:id="rId1"/>
  <headerFooter>
    <oddFoote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BF103"/>
  <sheetViews>
    <sheetView showGridLines="0" zoomScale="80" zoomScaleNormal="80" workbookViewId="0">
      <pane xSplit="1" ySplit="8" topLeftCell="AE9" activePane="bottomRight" state="frozen"/>
      <selection activeCell="A6" sqref="A6"/>
      <selection pane="topRight" activeCell="A6" sqref="A6"/>
      <selection pane="bottomLeft" activeCell="A6" sqref="A6"/>
      <selection pane="bottomRight" activeCell="BD3" sqref="BD3"/>
    </sheetView>
  </sheetViews>
  <sheetFormatPr defaultColWidth="0" defaultRowHeight="15" outlineLevelRow="1" outlineLevelCol="1"/>
  <cols>
    <col min="1" max="1" width="60.44140625" style="8" customWidth="1"/>
    <col min="2" max="2" width="2.44140625" style="8" hidden="1" customWidth="1"/>
    <col min="3" max="3" width="12.44140625" style="24" hidden="1" customWidth="1" outlineLevel="1"/>
    <col min="4" max="4" width="2.44140625" style="8" hidden="1" customWidth="1" outlineLevel="1"/>
    <col min="5" max="5" width="12.44140625" style="8" hidden="1" customWidth="1" collapsed="1"/>
    <col min="6" max="6" width="2.44140625" style="8" hidden="1" customWidth="1" outlineLevel="1"/>
    <col min="7" max="7" width="12.44140625" style="24" hidden="1" customWidth="1" outlineLevel="1"/>
    <col min="8" max="8" width="2.44140625" style="8" hidden="1" customWidth="1" outlineLevel="1"/>
    <col min="9" max="9" width="12.44140625" style="24" hidden="1" customWidth="1" outlineLevel="1"/>
    <col min="10" max="10" width="2.44140625" style="8" hidden="1" customWidth="1" outlineLevel="1"/>
    <col min="11" max="11" width="12.44140625" style="24" hidden="1" customWidth="1" outlineLevel="1"/>
    <col min="12" max="12" width="2.44140625" style="8" hidden="1" customWidth="1" collapsed="1"/>
    <col min="13" max="13" width="12.44140625" style="8" hidden="1" customWidth="1"/>
    <col min="14" max="14" width="2.44140625" style="8" hidden="1" customWidth="1" outlineLevel="1"/>
    <col min="15" max="15" width="14.44140625" style="24" hidden="1" customWidth="1" outlineLevel="1"/>
    <col min="16" max="16" width="2.44140625" style="24" hidden="1" customWidth="1" outlineLevel="1"/>
    <col min="17" max="17" width="12.44140625" style="24" hidden="1" customWidth="1" outlineLevel="1"/>
    <col min="18" max="18" width="2.44140625" style="24" hidden="1" customWidth="1" outlineLevel="1"/>
    <col min="19" max="19" width="12.44140625" style="24" hidden="1" customWidth="1" outlineLevel="1"/>
    <col min="20" max="20" width="2.44140625" style="25" hidden="1" customWidth="1" collapsed="1"/>
    <col min="21" max="21" width="4.44140625" style="25" hidden="1" customWidth="1"/>
    <col min="22" max="22" width="12.44140625" style="24" hidden="1" customWidth="1" outlineLevel="1"/>
    <col min="23" max="23" width="2.44140625" style="8" hidden="1" customWidth="1" outlineLevel="1"/>
    <col min="24" max="24" width="12.44140625" style="8" customWidth="1" collapsed="1"/>
    <col min="25" max="25" width="2.44140625" style="8" hidden="1" customWidth="1" outlineLevel="1"/>
    <col min="26" max="26" width="12.44140625" style="24" hidden="1" customWidth="1" outlineLevel="1"/>
    <col min="27" max="27" width="2.44140625" style="8" hidden="1" customWidth="1" outlineLevel="1"/>
    <col min="28" max="28" width="12.44140625" style="24" hidden="1" customWidth="1" outlineLevel="1"/>
    <col min="29" max="29" width="2.44140625" style="8" hidden="1" customWidth="1" outlineLevel="1"/>
    <col min="30" max="30" width="12.44140625" style="24" hidden="1" customWidth="1" outlineLevel="1"/>
    <col min="31" max="31" width="2.44140625" style="8" customWidth="1" collapsed="1"/>
    <col min="32" max="32" width="12.44140625" style="8" customWidth="1"/>
    <col min="33" max="33" width="2.44140625" style="8" hidden="1" customWidth="1" outlineLevel="1"/>
    <col min="34" max="34" width="14.44140625" style="24" hidden="1" customWidth="1" outlineLevel="1"/>
    <col min="35" max="35" width="2.44140625" style="24" hidden="1" customWidth="1" outlineLevel="1"/>
    <col min="36" max="36" width="12.44140625" style="24" hidden="1" customWidth="1" outlineLevel="1"/>
    <col min="37" max="37" width="2.44140625" style="24" hidden="1" customWidth="1" outlineLevel="1"/>
    <col min="38" max="38" width="12.44140625" style="24" hidden="1" customWidth="1" outlineLevel="1"/>
    <col min="39" max="39" width="2.44140625" style="8" customWidth="1" collapsed="1"/>
    <col min="40" max="40" width="12.44140625" style="8" customWidth="1"/>
    <col min="41" max="41" width="2.44140625" style="25" customWidth="1"/>
    <col min="42" max="42" width="14.44140625" style="24" customWidth="1"/>
    <col min="43" max="43" width="2.44140625" style="25" customWidth="1"/>
    <col min="44" max="44" width="14.44140625" style="24" customWidth="1"/>
    <col min="45" max="45" width="2.44140625" style="25" customWidth="1"/>
    <col min="46" max="46" width="14.44140625" style="24" customWidth="1"/>
    <col min="47" max="47" width="2.44140625" style="8" customWidth="1"/>
    <col min="48" max="48" width="12.44140625" style="8" customWidth="1"/>
    <col min="49" max="49" width="2.44140625" style="25" customWidth="1"/>
    <col min="50" max="50" width="14.44140625" style="24" customWidth="1"/>
    <col min="51" max="51" width="2.44140625" style="25" customWidth="1"/>
    <col min="52" max="52" width="14.44140625" style="24" customWidth="1"/>
    <col min="53" max="53" width="2.44140625" style="25" customWidth="1"/>
    <col min="54" max="54" width="14.44140625" style="24" customWidth="1"/>
    <col min="55" max="55" width="2.44140625" style="25" customWidth="1"/>
    <col min="56" max="56" width="9.44140625" style="25" customWidth="1"/>
    <col min="57" max="58" width="0" style="25" hidden="1" customWidth="1"/>
    <col min="59" max="16384" width="9.44140625" style="25" hidden="1"/>
  </cols>
  <sheetData>
    <row r="1" spans="1:56" ht="20.399999999999999">
      <c r="A1" s="186" t="s">
        <v>64</v>
      </c>
    </row>
    <row r="2" spans="1:56" ht="16.8">
      <c r="A2" s="90" t="s">
        <v>15</v>
      </c>
    </row>
    <row r="3" spans="1:56" ht="19.2">
      <c r="A3" s="90" t="s">
        <v>16</v>
      </c>
      <c r="BD3" s="179" t="s">
        <v>160</v>
      </c>
    </row>
    <row r="4" spans="1:56" hidden="1">
      <c r="A4" s="26"/>
      <c r="C4" s="27"/>
      <c r="E4" s="28"/>
      <c r="G4" s="27"/>
      <c r="I4" s="27"/>
      <c r="K4" s="27"/>
      <c r="M4" s="28"/>
      <c r="N4" s="28"/>
      <c r="O4" s="27"/>
      <c r="P4" s="27"/>
      <c r="Q4" s="27"/>
      <c r="R4" s="27"/>
      <c r="S4" s="27"/>
      <c r="V4" s="27"/>
      <c r="X4" s="28"/>
      <c r="Z4" s="27"/>
      <c r="AB4" s="27"/>
      <c r="AD4" s="27"/>
      <c r="AF4" s="28"/>
      <c r="AG4" s="28"/>
      <c r="AH4" s="27"/>
      <c r="AI4" s="27"/>
      <c r="AJ4" s="27"/>
      <c r="AK4" s="27"/>
      <c r="AL4" s="27"/>
      <c r="AN4" s="28"/>
      <c r="AP4" s="27"/>
      <c r="AR4" s="27"/>
      <c r="AT4" s="27"/>
      <c r="AV4" s="28"/>
      <c r="AX4" s="27"/>
      <c r="AZ4" s="27"/>
      <c r="BB4" s="27"/>
    </row>
    <row r="5" spans="1:56" ht="19.2" hidden="1">
      <c r="A5" s="89" t="s">
        <v>17</v>
      </c>
      <c r="E5" s="12"/>
      <c r="M5" s="12"/>
      <c r="N5" s="154"/>
      <c r="V5" s="214" t="s">
        <v>140</v>
      </c>
      <c r="X5" s="214" t="s">
        <v>140</v>
      </c>
      <c r="Z5" s="214" t="s">
        <v>140</v>
      </c>
      <c r="AB5" s="214" t="s">
        <v>140</v>
      </c>
      <c r="AD5" s="214" t="s">
        <v>140</v>
      </c>
      <c r="AF5" s="214" t="s">
        <v>140</v>
      </c>
      <c r="AG5" s="154"/>
      <c r="AH5" s="214" t="s">
        <v>140</v>
      </c>
      <c r="AJ5" s="214" t="s">
        <v>140</v>
      </c>
      <c r="AL5" s="214" t="s">
        <v>140</v>
      </c>
      <c r="AN5" s="214" t="s">
        <v>140</v>
      </c>
      <c r="AP5" s="214" t="s">
        <v>140</v>
      </c>
      <c r="AR5" s="214"/>
      <c r="AT5" s="214"/>
      <c r="AV5" s="214" t="s">
        <v>140</v>
      </c>
      <c r="AX5" s="214" t="s">
        <v>140</v>
      </c>
      <c r="AZ5" s="214" t="s">
        <v>140</v>
      </c>
      <c r="BB5" s="214"/>
      <c r="BD5" s="179" t="s">
        <v>160</v>
      </c>
    </row>
    <row r="6" spans="1:56" ht="19.2" hidden="1">
      <c r="A6" s="26"/>
      <c r="E6" s="12"/>
      <c r="M6" s="12"/>
      <c r="N6" s="154"/>
      <c r="V6" s="214"/>
      <c r="X6" s="214"/>
      <c r="Z6" s="214"/>
      <c r="AB6" s="214"/>
      <c r="AD6" s="214"/>
      <c r="AF6" s="214"/>
      <c r="AG6" s="154"/>
      <c r="AH6" s="214"/>
      <c r="AJ6" s="214"/>
      <c r="AL6" s="214"/>
      <c r="AN6" s="214"/>
      <c r="AP6" s="214"/>
      <c r="AR6" s="214"/>
      <c r="AT6" s="214"/>
      <c r="AV6" s="214"/>
      <c r="AX6" s="214"/>
      <c r="AZ6" s="214"/>
      <c r="BB6" s="214"/>
      <c r="BD6" s="179"/>
    </row>
    <row r="7" spans="1:56" ht="45.6" thickBot="1">
      <c r="A7" s="29"/>
      <c r="C7" s="222" t="s">
        <v>300</v>
      </c>
      <c r="E7" s="222" t="s">
        <v>300</v>
      </c>
      <c r="G7" s="222" t="s">
        <v>300</v>
      </c>
      <c r="I7" s="222" t="s">
        <v>300</v>
      </c>
      <c r="K7" s="222" t="s">
        <v>300</v>
      </c>
      <c r="M7" s="222" t="s">
        <v>300</v>
      </c>
      <c r="O7" s="222" t="s">
        <v>300</v>
      </c>
      <c r="Q7" s="222" t="s">
        <v>300</v>
      </c>
      <c r="S7" s="222" t="s">
        <v>300</v>
      </c>
      <c r="V7" s="222" t="s">
        <v>301</v>
      </c>
      <c r="X7" s="222" t="s">
        <v>301</v>
      </c>
      <c r="Z7" s="222" t="s">
        <v>301</v>
      </c>
      <c r="AB7" s="222" t="s">
        <v>301</v>
      </c>
      <c r="AD7" s="222" t="s">
        <v>301</v>
      </c>
      <c r="AF7" s="222" t="s">
        <v>301</v>
      </c>
      <c r="AH7" s="222" t="s">
        <v>301</v>
      </c>
      <c r="AJ7" s="222" t="s">
        <v>301</v>
      </c>
      <c r="AL7" s="222" t="s">
        <v>301</v>
      </c>
      <c r="AN7" s="222" t="s">
        <v>140</v>
      </c>
      <c r="AP7" s="222" t="s">
        <v>140</v>
      </c>
      <c r="AR7" s="222"/>
      <c r="AT7" s="222"/>
      <c r="AV7" s="222" t="s">
        <v>140</v>
      </c>
      <c r="AX7" s="222" t="s">
        <v>140</v>
      </c>
      <c r="AZ7" s="222" t="s">
        <v>140</v>
      </c>
      <c r="BB7" s="222"/>
    </row>
    <row r="8" spans="1:56" ht="75.599999999999994" thickBot="1">
      <c r="A8" s="30"/>
      <c r="B8" s="222"/>
      <c r="C8" s="31" t="s">
        <v>23</v>
      </c>
      <c r="D8" s="222"/>
      <c r="E8" s="145" t="s">
        <v>24</v>
      </c>
      <c r="F8" s="222"/>
      <c r="G8" s="31" t="s">
        <v>28</v>
      </c>
      <c r="H8" s="222"/>
      <c r="I8" s="31" t="s">
        <v>31</v>
      </c>
      <c r="J8" s="222"/>
      <c r="K8" s="31" t="s">
        <v>34</v>
      </c>
      <c r="L8" s="222"/>
      <c r="M8" s="145" t="s">
        <v>36</v>
      </c>
      <c r="N8" s="234"/>
      <c r="O8" s="31" t="s">
        <v>192</v>
      </c>
      <c r="P8" s="235"/>
      <c r="Q8" s="31" t="s">
        <v>226</v>
      </c>
      <c r="R8" s="235"/>
      <c r="S8" s="31" t="s">
        <v>255</v>
      </c>
      <c r="V8" s="31" t="s">
        <v>23</v>
      </c>
      <c r="W8" s="222"/>
      <c r="X8" s="145" t="s">
        <v>24</v>
      </c>
      <c r="Y8" s="222"/>
      <c r="Z8" s="31" t="s">
        <v>28</v>
      </c>
      <c r="AA8" s="222"/>
      <c r="AB8" s="31" t="s">
        <v>31</v>
      </c>
      <c r="AC8" s="222"/>
      <c r="AD8" s="31" t="s">
        <v>34</v>
      </c>
      <c r="AE8" s="222"/>
      <c r="AF8" s="145" t="s">
        <v>36</v>
      </c>
      <c r="AG8" s="234"/>
      <c r="AH8" s="31" t="s">
        <v>192</v>
      </c>
      <c r="AI8" s="235"/>
      <c r="AJ8" s="31" t="s">
        <v>226</v>
      </c>
      <c r="AK8" s="235"/>
      <c r="AL8" s="31" t="s">
        <v>255</v>
      </c>
      <c r="AM8" s="222"/>
      <c r="AN8" s="145" t="s">
        <v>289</v>
      </c>
      <c r="AP8" s="31" t="s">
        <v>305</v>
      </c>
      <c r="AR8" s="31" t="s">
        <v>309</v>
      </c>
      <c r="AT8" s="31" t="s">
        <v>314</v>
      </c>
      <c r="AU8" s="222"/>
      <c r="AV8" s="145" t="s">
        <v>317</v>
      </c>
      <c r="AX8" s="31" t="s">
        <v>333</v>
      </c>
      <c r="AZ8" s="31" t="s">
        <v>342</v>
      </c>
      <c r="BB8" s="31" t="s">
        <v>346</v>
      </c>
    </row>
    <row r="9" spans="1:56">
      <c r="A9" s="32" t="s">
        <v>77</v>
      </c>
      <c r="B9" s="183"/>
      <c r="C9" s="33"/>
      <c r="D9" s="183"/>
      <c r="E9" s="33"/>
      <c r="F9" s="183"/>
      <c r="G9" s="33"/>
      <c r="H9" s="183"/>
      <c r="I9" s="33"/>
      <c r="J9" s="183"/>
      <c r="K9" s="33"/>
      <c r="L9" s="183"/>
      <c r="M9" s="33"/>
      <c r="N9" s="155"/>
      <c r="O9" s="33"/>
      <c r="P9" s="155"/>
      <c r="Q9" s="33"/>
      <c r="R9" s="155"/>
      <c r="S9" s="33"/>
      <c r="V9" s="33"/>
      <c r="W9" s="183"/>
      <c r="X9" s="33"/>
      <c r="Y9" s="183"/>
      <c r="Z9" s="33"/>
      <c r="AA9" s="183"/>
      <c r="AB9" s="33"/>
      <c r="AC9" s="183"/>
      <c r="AD9" s="33"/>
      <c r="AE9" s="183"/>
      <c r="AF9" s="33"/>
      <c r="AG9" s="155"/>
      <c r="AH9" s="33"/>
      <c r="AI9" s="155"/>
      <c r="AJ9" s="33"/>
      <c r="AK9" s="155"/>
      <c r="AL9" s="33"/>
      <c r="AM9" s="183"/>
      <c r="AN9" s="33"/>
      <c r="AP9" s="33"/>
      <c r="AR9" s="33"/>
      <c r="AT9" s="33"/>
      <c r="AU9" s="183"/>
      <c r="AV9" s="33"/>
      <c r="AX9" s="33"/>
      <c r="AZ9" s="33"/>
      <c r="BB9" s="33"/>
    </row>
    <row r="10" spans="1:56" ht="13.5" customHeight="1">
      <c r="A10" s="34" t="s">
        <v>76</v>
      </c>
      <c r="B10" s="155" t="s">
        <v>6</v>
      </c>
      <c r="C10" s="35">
        <v>-145633</v>
      </c>
      <c r="D10" s="155" t="s">
        <v>6</v>
      </c>
      <c r="E10" s="35">
        <v>-204285</v>
      </c>
      <c r="F10" s="155" t="s">
        <v>6</v>
      </c>
      <c r="G10" s="35">
        <v>-23994</v>
      </c>
      <c r="H10" s="155" t="s">
        <v>6</v>
      </c>
      <c r="I10" s="35">
        <v>-49176</v>
      </c>
      <c r="J10" s="155" t="s">
        <v>6</v>
      </c>
      <c r="K10" s="35">
        <v>-78116</v>
      </c>
      <c r="L10" s="155" t="s">
        <v>6</v>
      </c>
      <c r="M10" s="35">
        <v>-162517</v>
      </c>
      <c r="N10" s="155"/>
      <c r="O10" s="35">
        <v>-29907</v>
      </c>
      <c r="P10" s="155"/>
      <c r="Q10" s="35">
        <v>-64054</v>
      </c>
      <c r="R10" s="155"/>
      <c r="S10" s="35">
        <v>-197479</v>
      </c>
      <c r="T10" s="36"/>
      <c r="U10" s="36"/>
      <c r="V10" s="35">
        <v>-146181</v>
      </c>
      <c r="W10" s="155" t="s">
        <v>6</v>
      </c>
      <c r="X10" s="35">
        <v>-209484</v>
      </c>
      <c r="Y10" s="155" t="s">
        <v>6</v>
      </c>
      <c r="Z10" s="35">
        <v>-23978</v>
      </c>
      <c r="AA10" s="155" t="s">
        <v>6</v>
      </c>
      <c r="AB10" s="35">
        <v>-54486</v>
      </c>
      <c r="AC10" s="155" t="s">
        <v>6</v>
      </c>
      <c r="AD10" s="35">
        <v>-83293</v>
      </c>
      <c r="AE10" s="155" t="s">
        <v>6</v>
      </c>
      <c r="AF10" s="35">
        <v>-169806</v>
      </c>
      <c r="AG10" s="155"/>
      <c r="AH10" s="35">
        <v>-32172</v>
      </c>
      <c r="AI10" s="155"/>
      <c r="AJ10" s="35">
        <v>-73743</v>
      </c>
      <c r="AK10" s="155"/>
      <c r="AL10" s="35">
        <v>-205032</v>
      </c>
      <c r="AM10" s="155" t="s">
        <v>6</v>
      </c>
      <c r="AN10" s="35">
        <v>-509116</v>
      </c>
      <c r="AO10" s="36"/>
      <c r="AP10" s="35">
        <v>-12670</v>
      </c>
      <c r="AQ10" s="36"/>
      <c r="AR10" s="35">
        <v>-61360</v>
      </c>
      <c r="AS10" s="36"/>
      <c r="AT10" s="35">
        <v>-89677</v>
      </c>
      <c r="AU10" s="155" t="s">
        <v>6</v>
      </c>
      <c r="AV10" s="35">
        <v>-178530</v>
      </c>
      <c r="AW10" s="36"/>
      <c r="AX10" s="35">
        <v>-39200</v>
      </c>
      <c r="AY10" s="36"/>
      <c r="AZ10" s="35">
        <v>-58570</v>
      </c>
      <c r="BA10" s="36"/>
      <c r="BB10" s="35">
        <v>-71781</v>
      </c>
      <c r="BC10" s="36"/>
      <c r="BD10" s="36"/>
    </row>
    <row r="11" spans="1:56">
      <c r="A11" s="37" t="s">
        <v>82</v>
      </c>
      <c r="B11" s="155"/>
      <c r="C11" s="33"/>
      <c r="D11" s="155"/>
      <c r="E11" s="33"/>
      <c r="F11" s="155"/>
      <c r="G11" s="33"/>
      <c r="H11" s="155"/>
      <c r="I11" s="33"/>
      <c r="J11" s="155"/>
      <c r="K11" s="33"/>
      <c r="L11" s="155"/>
      <c r="M11" s="33"/>
      <c r="N11" s="155"/>
      <c r="O11" s="33"/>
      <c r="P11" s="155"/>
      <c r="Q11" s="33"/>
      <c r="R11" s="155"/>
      <c r="S11" s="33"/>
      <c r="T11" s="36"/>
      <c r="U11" s="36"/>
      <c r="V11" s="33"/>
      <c r="W11" s="155"/>
      <c r="X11" s="33"/>
      <c r="Y11" s="155"/>
      <c r="Z11" s="33"/>
      <c r="AA11" s="155"/>
      <c r="AB11" s="33"/>
      <c r="AC11" s="155"/>
      <c r="AD11" s="33"/>
      <c r="AE11" s="155"/>
      <c r="AF11" s="33"/>
      <c r="AG11" s="155"/>
      <c r="AH11" s="33"/>
      <c r="AI11" s="155"/>
      <c r="AJ11" s="33"/>
      <c r="AK11" s="155"/>
      <c r="AL11" s="33"/>
      <c r="AM11" s="155"/>
      <c r="AN11" s="33"/>
      <c r="AO11" s="36"/>
      <c r="AP11" s="33"/>
      <c r="AQ11" s="36"/>
      <c r="AR11" s="33"/>
      <c r="AS11" s="36"/>
      <c r="AT11" s="33"/>
      <c r="AU11" s="155"/>
      <c r="AV11" s="33"/>
      <c r="AW11" s="36"/>
      <c r="AX11" s="33"/>
      <c r="AY11" s="36"/>
      <c r="AZ11" s="33"/>
      <c r="BA11" s="36"/>
      <c r="BB11" s="33"/>
      <c r="BC11" s="36"/>
      <c r="BD11" s="36"/>
    </row>
    <row r="12" spans="1:56" ht="13.5" customHeight="1">
      <c r="A12" s="34" t="s">
        <v>83</v>
      </c>
      <c r="B12" s="155"/>
      <c r="C12" s="35">
        <v>70779</v>
      </c>
      <c r="D12" s="155"/>
      <c r="E12" s="35">
        <v>98890</v>
      </c>
      <c r="F12" s="155"/>
      <c r="G12" s="35">
        <v>38019</v>
      </c>
      <c r="H12" s="155"/>
      <c r="I12" s="35">
        <v>74386</v>
      </c>
      <c r="J12" s="155"/>
      <c r="K12" s="35">
        <v>109428</v>
      </c>
      <c r="L12" s="155"/>
      <c r="M12" s="35">
        <v>145485</v>
      </c>
      <c r="N12" s="155"/>
      <c r="O12" s="35">
        <v>28020</v>
      </c>
      <c r="P12" s="155"/>
      <c r="Q12" s="35">
        <v>55211</v>
      </c>
      <c r="R12" s="155"/>
      <c r="S12" s="35">
        <v>82326</v>
      </c>
      <c r="T12" s="36"/>
      <c r="U12" s="36"/>
      <c r="V12" s="35">
        <v>70779</v>
      </c>
      <c r="W12" s="155"/>
      <c r="X12" s="35">
        <v>98890</v>
      </c>
      <c r="Y12" s="155"/>
      <c r="Z12" s="35">
        <v>36239</v>
      </c>
      <c r="AA12" s="155"/>
      <c r="AB12" s="35">
        <v>70982</v>
      </c>
      <c r="AC12" s="155"/>
      <c r="AD12" s="35">
        <v>104393</v>
      </c>
      <c r="AE12" s="155"/>
      <c r="AF12" s="35">
        <v>138077</v>
      </c>
      <c r="AG12" s="155"/>
      <c r="AH12" s="35">
        <v>26624</v>
      </c>
      <c r="AI12" s="155"/>
      <c r="AJ12" s="35">
        <v>51403</v>
      </c>
      <c r="AK12" s="155"/>
      <c r="AL12" s="35">
        <v>76482</v>
      </c>
      <c r="AM12" s="155"/>
      <c r="AN12" s="35">
        <v>100903</v>
      </c>
      <c r="AO12" s="36"/>
      <c r="AP12" s="35">
        <v>23185</v>
      </c>
      <c r="AQ12" s="36"/>
      <c r="AR12" s="35">
        <v>46032</v>
      </c>
      <c r="AS12" s="36"/>
      <c r="AT12" s="35">
        <v>68127</v>
      </c>
      <c r="AU12" s="155"/>
      <c r="AV12" s="35">
        <v>93953</v>
      </c>
      <c r="AW12" s="36"/>
      <c r="AX12" s="35">
        <v>19599</v>
      </c>
      <c r="AY12" s="36"/>
      <c r="AZ12" s="35">
        <v>39020</v>
      </c>
      <c r="BA12" s="36"/>
      <c r="BB12" s="35">
        <v>58113</v>
      </c>
      <c r="BC12" s="36"/>
      <c r="BD12" s="36"/>
    </row>
    <row r="13" spans="1:56">
      <c r="A13" s="37" t="s">
        <v>104</v>
      </c>
      <c r="B13" s="155"/>
      <c r="C13" s="33">
        <v>23875</v>
      </c>
      <c r="D13" s="155"/>
      <c r="E13" s="33">
        <v>23875</v>
      </c>
      <c r="F13" s="155"/>
      <c r="G13" s="33">
        <v>0</v>
      </c>
      <c r="H13" s="155"/>
      <c r="I13" s="33">
        <v>0</v>
      </c>
      <c r="J13" s="155"/>
      <c r="K13" s="33">
        <v>0</v>
      </c>
      <c r="L13" s="155"/>
      <c r="M13" s="33">
        <v>0</v>
      </c>
      <c r="N13" s="155"/>
      <c r="O13" s="33">
        <v>0</v>
      </c>
      <c r="P13" s="155"/>
      <c r="Q13" s="33">
        <v>0</v>
      </c>
      <c r="R13" s="155"/>
      <c r="S13" s="33">
        <v>0</v>
      </c>
      <c r="T13" s="36"/>
      <c r="U13" s="36"/>
      <c r="V13" s="33">
        <v>28573</v>
      </c>
      <c r="W13" s="155"/>
      <c r="X13" s="33">
        <v>28573</v>
      </c>
      <c r="Y13" s="155"/>
      <c r="Z13" s="33">
        <v>0</v>
      </c>
      <c r="AA13" s="155"/>
      <c r="AB13" s="33">
        <v>0</v>
      </c>
      <c r="AC13" s="155"/>
      <c r="AD13" s="33">
        <v>0</v>
      </c>
      <c r="AE13" s="155"/>
      <c r="AF13" s="33" t="s">
        <v>293</v>
      </c>
      <c r="AG13" s="155"/>
      <c r="AH13" s="33">
        <v>0</v>
      </c>
      <c r="AI13" s="155"/>
      <c r="AJ13" s="33">
        <v>0</v>
      </c>
      <c r="AK13" s="155"/>
      <c r="AL13" s="33">
        <v>0</v>
      </c>
      <c r="AM13" s="155"/>
      <c r="AN13" s="33">
        <v>0</v>
      </c>
      <c r="AO13" s="36"/>
      <c r="AP13" s="33">
        <v>0</v>
      </c>
      <c r="AQ13" s="36"/>
      <c r="AR13" s="33">
        <v>0</v>
      </c>
      <c r="AS13" s="36"/>
      <c r="AT13" s="33">
        <v>0</v>
      </c>
      <c r="AU13" s="155"/>
      <c r="AV13" s="33">
        <v>0</v>
      </c>
      <c r="AW13" s="36"/>
      <c r="AX13" s="33">
        <v>0</v>
      </c>
      <c r="AY13" s="36"/>
      <c r="AZ13" s="33">
        <v>0</v>
      </c>
      <c r="BA13" s="36"/>
      <c r="BB13" s="33">
        <v>0</v>
      </c>
      <c r="BC13" s="36"/>
      <c r="BD13" s="36"/>
    </row>
    <row r="14" spans="1:56" ht="13.5" customHeight="1">
      <c r="A14" s="34" t="s">
        <v>105</v>
      </c>
      <c r="B14" s="155"/>
      <c r="C14" s="35">
        <v>10000</v>
      </c>
      <c r="D14" s="155"/>
      <c r="E14" s="35">
        <v>10000</v>
      </c>
      <c r="F14" s="155"/>
      <c r="G14" s="35">
        <v>0</v>
      </c>
      <c r="H14" s="155"/>
      <c r="I14" s="35">
        <v>0</v>
      </c>
      <c r="J14" s="155"/>
      <c r="K14" s="35">
        <v>0</v>
      </c>
      <c r="L14" s="155"/>
      <c r="M14" s="35">
        <v>0</v>
      </c>
      <c r="N14" s="155"/>
      <c r="O14" s="35">
        <v>0</v>
      </c>
      <c r="P14" s="155"/>
      <c r="Q14" s="35">
        <v>0</v>
      </c>
      <c r="R14" s="155"/>
      <c r="S14" s="35">
        <v>0</v>
      </c>
      <c r="T14" s="36"/>
      <c r="U14" s="36"/>
      <c r="V14" s="35">
        <v>10000</v>
      </c>
      <c r="W14" s="155"/>
      <c r="X14" s="35">
        <v>10000</v>
      </c>
      <c r="Y14" s="155"/>
      <c r="Z14" s="35">
        <v>0</v>
      </c>
      <c r="AA14" s="155"/>
      <c r="AB14" s="35">
        <v>0</v>
      </c>
      <c r="AC14" s="155"/>
      <c r="AD14" s="35">
        <v>0</v>
      </c>
      <c r="AE14" s="155"/>
      <c r="AF14" s="35" t="s">
        <v>293</v>
      </c>
      <c r="AG14" s="155"/>
      <c r="AH14" s="35">
        <v>0</v>
      </c>
      <c r="AI14" s="155"/>
      <c r="AJ14" s="35">
        <v>0</v>
      </c>
      <c r="AK14" s="155"/>
      <c r="AL14" s="35">
        <v>0</v>
      </c>
      <c r="AM14" s="155"/>
      <c r="AN14" s="35">
        <v>0</v>
      </c>
      <c r="AO14" s="36"/>
      <c r="AP14" s="35">
        <v>0</v>
      </c>
      <c r="AQ14" s="36"/>
      <c r="AR14" s="35">
        <v>0</v>
      </c>
      <c r="AS14" s="36"/>
      <c r="AT14" s="35">
        <v>0</v>
      </c>
      <c r="AU14" s="155"/>
      <c r="AV14" s="35">
        <v>0</v>
      </c>
      <c r="AW14" s="36"/>
      <c r="AX14" s="35">
        <v>0</v>
      </c>
      <c r="AY14" s="36"/>
      <c r="AZ14" s="35">
        <v>0</v>
      </c>
      <c r="BA14" s="36"/>
      <c r="BB14" s="35">
        <v>0</v>
      </c>
      <c r="BC14" s="36"/>
      <c r="BD14" s="36"/>
    </row>
    <row r="15" spans="1:56">
      <c r="A15" s="37" t="s">
        <v>106</v>
      </c>
      <c r="B15" s="155"/>
      <c r="C15" s="33">
        <v>9684</v>
      </c>
      <c r="D15" s="155"/>
      <c r="E15" s="33">
        <v>12280</v>
      </c>
      <c r="F15" s="155"/>
      <c r="G15" s="33">
        <v>2595</v>
      </c>
      <c r="H15" s="155"/>
      <c r="I15" s="33">
        <v>5272</v>
      </c>
      <c r="J15" s="155"/>
      <c r="K15" s="33">
        <v>8062</v>
      </c>
      <c r="L15" s="155"/>
      <c r="M15" s="33">
        <v>10913</v>
      </c>
      <c r="N15" s="155"/>
      <c r="O15" s="33">
        <v>2852</v>
      </c>
      <c r="P15" s="155"/>
      <c r="Q15" s="33">
        <v>5749</v>
      </c>
      <c r="R15" s="155"/>
      <c r="S15" s="33">
        <v>8730</v>
      </c>
      <c r="T15" s="36"/>
      <c r="U15" s="36"/>
      <c r="V15" s="33">
        <v>9684</v>
      </c>
      <c r="W15" s="155"/>
      <c r="X15" s="33">
        <v>12280</v>
      </c>
      <c r="Y15" s="155"/>
      <c r="Z15" s="33">
        <v>2595</v>
      </c>
      <c r="AA15" s="155"/>
      <c r="AB15" s="33">
        <v>5272</v>
      </c>
      <c r="AC15" s="155"/>
      <c r="AD15" s="33">
        <v>8062</v>
      </c>
      <c r="AE15" s="155"/>
      <c r="AF15" s="33">
        <v>10913</v>
      </c>
      <c r="AG15" s="155"/>
      <c r="AH15" s="33">
        <v>2852</v>
      </c>
      <c r="AI15" s="155"/>
      <c r="AJ15" s="33">
        <v>5749</v>
      </c>
      <c r="AK15" s="155"/>
      <c r="AL15" s="33">
        <v>8730</v>
      </c>
      <c r="AM15" s="155"/>
      <c r="AN15" s="33">
        <v>11777</v>
      </c>
      <c r="AO15" s="36"/>
      <c r="AP15" s="33">
        <v>3193</v>
      </c>
      <c r="AQ15" s="36"/>
      <c r="AR15" s="33">
        <v>6857</v>
      </c>
      <c r="AS15" s="36"/>
      <c r="AT15" s="33">
        <v>10979</v>
      </c>
      <c r="AU15" s="155"/>
      <c r="AV15" s="33">
        <v>15117</v>
      </c>
      <c r="AW15" s="36"/>
      <c r="AX15" s="33">
        <v>3840</v>
      </c>
      <c r="AY15" s="36"/>
      <c r="AZ15" s="33">
        <v>7829</v>
      </c>
      <c r="BA15" s="36"/>
      <c r="BB15" s="33">
        <v>11684</v>
      </c>
      <c r="BC15" s="36"/>
      <c r="BD15" s="36"/>
    </row>
    <row r="16" spans="1:56" ht="13.5" customHeight="1">
      <c r="A16" s="34" t="s">
        <v>115</v>
      </c>
      <c r="B16" s="155"/>
      <c r="C16" s="35">
        <v>0</v>
      </c>
      <c r="D16" s="155"/>
      <c r="E16" s="35">
        <v>69437</v>
      </c>
      <c r="F16" s="155"/>
      <c r="G16" s="35">
        <v>0</v>
      </c>
      <c r="H16" s="155"/>
      <c r="I16" s="35">
        <v>0</v>
      </c>
      <c r="J16" s="155"/>
      <c r="K16" s="35">
        <v>0</v>
      </c>
      <c r="L16" s="155"/>
      <c r="M16" s="35">
        <v>48127</v>
      </c>
      <c r="N16" s="155"/>
      <c r="O16" s="35">
        <v>0</v>
      </c>
      <c r="P16" s="155"/>
      <c r="Q16" s="35">
        <v>0</v>
      </c>
      <c r="R16" s="155"/>
      <c r="S16" s="35">
        <v>99682</v>
      </c>
      <c r="T16" s="36"/>
      <c r="U16" s="36"/>
      <c r="V16" s="35">
        <v>0</v>
      </c>
      <c r="W16" s="155"/>
      <c r="X16" s="35">
        <v>69437</v>
      </c>
      <c r="Y16" s="155"/>
      <c r="Z16" s="35">
        <v>0</v>
      </c>
      <c r="AA16" s="155"/>
      <c r="AB16" s="35">
        <v>0</v>
      </c>
      <c r="AC16" s="155"/>
      <c r="AD16" s="35">
        <v>0</v>
      </c>
      <c r="AE16" s="155"/>
      <c r="AF16" s="35">
        <v>48127</v>
      </c>
      <c r="AG16" s="155"/>
      <c r="AH16" s="35">
        <v>0</v>
      </c>
      <c r="AI16" s="155"/>
      <c r="AJ16" s="35">
        <v>0</v>
      </c>
      <c r="AK16" s="155"/>
      <c r="AL16" s="35">
        <v>97158</v>
      </c>
      <c r="AM16" s="155"/>
      <c r="AN16" s="35">
        <v>349557</v>
      </c>
      <c r="AO16" s="36"/>
      <c r="AP16" s="35">
        <v>0</v>
      </c>
      <c r="AQ16" s="36"/>
      <c r="AR16" s="35">
        <v>0</v>
      </c>
      <c r="AS16" s="36"/>
      <c r="AT16" s="35">
        <v>0</v>
      </c>
      <c r="AU16" s="155"/>
      <c r="AV16" s="35">
        <v>0</v>
      </c>
      <c r="AW16" s="36"/>
      <c r="AX16" s="35">
        <v>0</v>
      </c>
      <c r="AY16" s="36"/>
      <c r="AZ16" s="35">
        <v>0</v>
      </c>
      <c r="BA16" s="36"/>
      <c r="BB16" s="35">
        <v>0</v>
      </c>
      <c r="BC16" s="36"/>
      <c r="BD16" s="238"/>
    </row>
    <row r="17" spans="1:56">
      <c r="A17" s="37" t="s">
        <v>347</v>
      </c>
      <c r="B17" s="155"/>
      <c r="C17" s="33">
        <v>0</v>
      </c>
      <c r="D17" s="155"/>
      <c r="E17" s="33">
        <v>0</v>
      </c>
      <c r="F17" s="155"/>
      <c r="G17" s="33">
        <v>0</v>
      </c>
      <c r="H17" s="155"/>
      <c r="I17" s="33">
        <v>0</v>
      </c>
      <c r="J17" s="155"/>
      <c r="K17" s="33">
        <v>0</v>
      </c>
      <c r="L17" s="155"/>
      <c r="M17" s="33">
        <v>0</v>
      </c>
      <c r="N17" s="155"/>
      <c r="O17" s="33">
        <v>0</v>
      </c>
      <c r="P17" s="155"/>
      <c r="Q17" s="33">
        <v>1049</v>
      </c>
      <c r="R17" s="155"/>
      <c r="S17" s="33">
        <v>1049</v>
      </c>
      <c r="T17" s="36"/>
      <c r="U17" s="36"/>
      <c r="V17" s="33">
        <v>34459</v>
      </c>
      <c r="W17" s="155"/>
      <c r="X17" s="33">
        <v>34459</v>
      </c>
      <c r="Y17" s="155"/>
      <c r="Z17" s="33">
        <v>0</v>
      </c>
      <c r="AA17" s="155"/>
      <c r="AB17" s="33">
        <v>0</v>
      </c>
      <c r="AC17" s="155"/>
      <c r="AD17" s="33">
        <v>103</v>
      </c>
      <c r="AE17" s="155"/>
      <c r="AF17" s="33">
        <v>103</v>
      </c>
      <c r="AG17" s="155"/>
      <c r="AH17" s="33">
        <v>0</v>
      </c>
      <c r="AI17" s="155"/>
      <c r="AJ17" s="33">
        <v>1049</v>
      </c>
      <c r="AK17" s="155"/>
      <c r="AL17" s="33">
        <v>1049</v>
      </c>
      <c r="AM17" s="155"/>
      <c r="AN17" s="33">
        <v>1049</v>
      </c>
      <c r="AO17" s="36"/>
      <c r="AP17" s="33">
        <v>0</v>
      </c>
      <c r="AQ17" s="36"/>
      <c r="AR17" s="33">
        <v>0</v>
      </c>
      <c r="AS17" s="36"/>
      <c r="AT17" s="33">
        <v>0</v>
      </c>
      <c r="AU17" s="155"/>
      <c r="AV17" s="33">
        <v>8296</v>
      </c>
      <c r="AW17" s="36"/>
      <c r="AX17" s="33">
        <v>0</v>
      </c>
      <c r="AY17" s="36"/>
      <c r="AZ17" s="33">
        <v>0</v>
      </c>
      <c r="BA17" s="36"/>
      <c r="BB17" s="33">
        <v>-28070</v>
      </c>
      <c r="BC17" s="36"/>
      <c r="BD17" s="238"/>
    </row>
    <row r="18" spans="1:56" ht="13.5" customHeight="1">
      <c r="A18" s="34" t="s">
        <v>216</v>
      </c>
      <c r="B18" s="155"/>
      <c r="C18" s="35">
        <v>451</v>
      </c>
      <c r="D18" s="155"/>
      <c r="E18" s="35">
        <v>500</v>
      </c>
      <c r="F18" s="155"/>
      <c r="G18" s="35">
        <v>481</v>
      </c>
      <c r="H18" s="155"/>
      <c r="I18" s="35">
        <v>1857</v>
      </c>
      <c r="J18" s="155"/>
      <c r="K18" s="35">
        <v>2470</v>
      </c>
      <c r="L18" s="155"/>
      <c r="M18" s="35">
        <v>2767</v>
      </c>
      <c r="N18" s="155"/>
      <c r="O18" s="35">
        <v>800</v>
      </c>
      <c r="P18" s="155"/>
      <c r="Q18" s="35">
        <v>3334</v>
      </c>
      <c r="R18" s="155"/>
      <c r="S18" s="35">
        <v>4402</v>
      </c>
      <c r="T18" s="36"/>
      <c r="U18" s="36"/>
      <c r="V18" s="35">
        <v>451</v>
      </c>
      <c r="W18" s="155"/>
      <c r="X18" s="35">
        <v>500</v>
      </c>
      <c r="Y18" s="155"/>
      <c r="Z18" s="35">
        <v>481</v>
      </c>
      <c r="AA18" s="155"/>
      <c r="AB18" s="35">
        <v>1857</v>
      </c>
      <c r="AC18" s="155"/>
      <c r="AD18" s="35">
        <v>2470</v>
      </c>
      <c r="AE18" s="155"/>
      <c r="AF18" s="35">
        <v>2767</v>
      </c>
      <c r="AG18" s="155"/>
      <c r="AH18" s="35">
        <v>800</v>
      </c>
      <c r="AI18" s="155"/>
      <c r="AJ18" s="35">
        <v>3334</v>
      </c>
      <c r="AK18" s="155"/>
      <c r="AL18" s="35">
        <v>4402</v>
      </c>
      <c r="AM18" s="155"/>
      <c r="AN18" s="35">
        <v>4304</v>
      </c>
      <c r="AO18" s="36"/>
      <c r="AP18" s="35">
        <v>74</v>
      </c>
      <c r="AQ18" s="36"/>
      <c r="AR18" s="35">
        <v>-110</v>
      </c>
      <c r="AS18" s="36"/>
      <c r="AT18" s="35">
        <v>415</v>
      </c>
      <c r="AU18" s="155"/>
      <c r="AV18" s="35">
        <v>422</v>
      </c>
      <c r="AW18" s="36"/>
      <c r="AX18" s="35">
        <v>50</v>
      </c>
      <c r="AY18" s="36"/>
      <c r="AZ18" s="35">
        <v>1781</v>
      </c>
      <c r="BA18" s="36"/>
      <c r="BB18" s="35">
        <v>2427</v>
      </c>
      <c r="BC18" s="36"/>
      <c r="BD18" s="36"/>
    </row>
    <row r="19" spans="1:56">
      <c r="A19" s="37" t="s">
        <v>279</v>
      </c>
      <c r="B19" s="155"/>
      <c r="C19" s="33">
        <v>-37186</v>
      </c>
      <c r="D19" s="155"/>
      <c r="E19" s="33">
        <v>-66723</v>
      </c>
      <c r="F19" s="155"/>
      <c r="G19" s="33">
        <v>835</v>
      </c>
      <c r="H19" s="155"/>
      <c r="I19" s="33">
        <v>705</v>
      </c>
      <c r="J19" s="155"/>
      <c r="K19" s="33">
        <v>-3689</v>
      </c>
      <c r="L19" s="155"/>
      <c r="M19" s="33">
        <v>3352</v>
      </c>
      <c r="N19" s="155"/>
      <c r="O19" s="33">
        <v>1076</v>
      </c>
      <c r="P19" s="155"/>
      <c r="Q19" s="33">
        <v>4623</v>
      </c>
      <c r="R19" s="155"/>
      <c r="S19" s="33">
        <v>1632</v>
      </c>
      <c r="T19" s="36"/>
      <c r="U19" s="36"/>
      <c r="V19" s="33">
        <v>-37186</v>
      </c>
      <c r="W19" s="155"/>
      <c r="X19" s="33">
        <v>-67545</v>
      </c>
      <c r="Y19" s="155"/>
      <c r="Z19" s="33">
        <v>835</v>
      </c>
      <c r="AA19" s="155"/>
      <c r="AB19" s="33">
        <v>705</v>
      </c>
      <c r="AC19" s="155"/>
      <c r="AD19" s="33">
        <v>-3689</v>
      </c>
      <c r="AE19" s="155"/>
      <c r="AF19" s="33">
        <v>3220</v>
      </c>
      <c r="AG19" s="155"/>
      <c r="AH19" s="33">
        <v>1076</v>
      </c>
      <c r="AI19" s="155"/>
      <c r="AJ19" s="33">
        <v>4623</v>
      </c>
      <c r="AK19" s="155"/>
      <c r="AL19" s="33">
        <v>1632</v>
      </c>
      <c r="AM19" s="155"/>
      <c r="AN19" s="33">
        <v>1093</v>
      </c>
      <c r="AO19" s="36"/>
      <c r="AP19" s="33">
        <v>-401</v>
      </c>
      <c r="AQ19" s="36"/>
      <c r="AR19" s="33">
        <v>-338</v>
      </c>
      <c r="AS19" s="36"/>
      <c r="AT19" s="33">
        <v>-417</v>
      </c>
      <c r="AU19" s="155"/>
      <c r="AV19" s="33">
        <v>7940</v>
      </c>
      <c r="AW19" s="36"/>
      <c r="AX19" s="33">
        <v>-297</v>
      </c>
      <c r="AY19" s="36"/>
      <c r="AZ19" s="33">
        <v>-41</v>
      </c>
      <c r="BA19" s="36"/>
      <c r="BB19" s="33">
        <v>484</v>
      </c>
      <c r="BC19" s="36"/>
      <c r="BD19" s="36"/>
    </row>
    <row r="20" spans="1:56" ht="13.5" customHeight="1">
      <c r="A20" s="34" t="s">
        <v>212</v>
      </c>
      <c r="B20" s="155"/>
      <c r="C20" s="35">
        <v>4446</v>
      </c>
      <c r="D20" s="155"/>
      <c r="E20" s="35">
        <v>6743</v>
      </c>
      <c r="F20" s="155"/>
      <c r="G20" s="35">
        <v>959</v>
      </c>
      <c r="H20" s="155"/>
      <c r="I20" s="35">
        <v>2895</v>
      </c>
      <c r="J20" s="155"/>
      <c r="K20" s="35">
        <v>4516</v>
      </c>
      <c r="L20" s="155"/>
      <c r="M20" s="35">
        <v>7647</v>
      </c>
      <c r="N20" s="155"/>
      <c r="O20" s="35">
        <v>2798</v>
      </c>
      <c r="P20" s="155"/>
      <c r="Q20" s="35">
        <v>5459</v>
      </c>
      <c r="R20" s="155"/>
      <c r="S20" s="35">
        <v>6903</v>
      </c>
      <c r="T20" s="36"/>
      <c r="U20" s="36"/>
      <c r="V20" s="35">
        <v>4446</v>
      </c>
      <c r="W20" s="155"/>
      <c r="X20" s="35">
        <v>6743</v>
      </c>
      <c r="Y20" s="155"/>
      <c r="Z20" s="35">
        <v>959</v>
      </c>
      <c r="AA20" s="155"/>
      <c r="AB20" s="35">
        <v>2895</v>
      </c>
      <c r="AC20" s="155"/>
      <c r="AD20" s="35">
        <v>4516</v>
      </c>
      <c r="AE20" s="155"/>
      <c r="AF20" s="35">
        <v>7647</v>
      </c>
      <c r="AG20" s="155"/>
      <c r="AH20" s="35">
        <v>2798</v>
      </c>
      <c r="AI20" s="155"/>
      <c r="AJ20" s="35">
        <v>5459</v>
      </c>
      <c r="AK20" s="155"/>
      <c r="AL20" s="35">
        <v>6903</v>
      </c>
      <c r="AM20" s="155"/>
      <c r="AN20" s="35">
        <v>7827</v>
      </c>
      <c r="AO20" s="36"/>
      <c r="AP20" s="35">
        <v>861</v>
      </c>
      <c r="AQ20" s="36"/>
      <c r="AR20" s="35">
        <v>1782</v>
      </c>
      <c r="AS20" s="36"/>
      <c r="AT20" s="35">
        <v>2480</v>
      </c>
      <c r="AU20" s="155"/>
      <c r="AV20" s="35">
        <v>2846</v>
      </c>
      <c r="AW20" s="36"/>
      <c r="AX20" s="35">
        <v>387</v>
      </c>
      <c r="AY20" s="36"/>
      <c r="AZ20" s="35">
        <v>980</v>
      </c>
      <c r="BA20" s="36"/>
      <c r="BB20" s="35">
        <v>1519</v>
      </c>
      <c r="BC20" s="36"/>
      <c r="BD20" s="36"/>
    </row>
    <row r="21" spans="1:56">
      <c r="A21" s="37" t="s">
        <v>319</v>
      </c>
      <c r="B21" s="155"/>
      <c r="C21" s="33">
        <v>777</v>
      </c>
      <c r="D21" s="155"/>
      <c r="E21" s="33">
        <v>1382</v>
      </c>
      <c r="F21" s="155"/>
      <c r="G21" s="33">
        <v>-323</v>
      </c>
      <c r="H21" s="155"/>
      <c r="I21" s="33">
        <v>-1156</v>
      </c>
      <c r="J21" s="155"/>
      <c r="K21" s="33">
        <v>-2040</v>
      </c>
      <c r="L21" s="155"/>
      <c r="M21" s="33">
        <v>-1180</v>
      </c>
      <c r="N21" s="155"/>
      <c r="O21" s="33">
        <v>35</v>
      </c>
      <c r="P21" s="155"/>
      <c r="Q21" s="33">
        <v>288</v>
      </c>
      <c r="R21" s="155"/>
      <c r="S21" s="33">
        <v>-173</v>
      </c>
      <c r="T21" s="36"/>
      <c r="U21" s="36"/>
      <c r="V21" s="33">
        <v>777</v>
      </c>
      <c r="W21" s="155"/>
      <c r="X21" s="33">
        <v>1382</v>
      </c>
      <c r="Y21" s="155"/>
      <c r="Z21" s="33">
        <v>-323</v>
      </c>
      <c r="AA21" s="155"/>
      <c r="AB21" s="33">
        <v>-1156</v>
      </c>
      <c r="AC21" s="155"/>
      <c r="AD21" s="33">
        <v>-2040</v>
      </c>
      <c r="AE21" s="155"/>
      <c r="AF21" s="33">
        <v>-1180</v>
      </c>
      <c r="AG21" s="155"/>
      <c r="AH21" s="33">
        <v>35</v>
      </c>
      <c r="AI21" s="155"/>
      <c r="AJ21" s="33">
        <v>288</v>
      </c>
      <c r="AK21" s="155"/>
      <c r="AL21" s="33">
        <v>-173</v>
      </c>
      <c r="AM21" s="155"/>
      <c r="AN21" s="33">
        <v>-511</v>
      </c>
      <c r="AO21" s="36"/>
      <c r="AP21" s="33">
        <v>-936</v>
      </c>
      <c r="AQ21" s="36"/>
      <c r="AR21" s="33">
        <v>-980</v>
      </c>
      <c r="AS21" s="36"/>
      <c r="AT21" s="33">
        <v>-499</v>
      </c>
      <c r="AU21" s="155"/>
      <c r="AV21" s="33">
        <v>-414</v>
      </c>
      <c r="AW21" s="36"/>
      <c r="AX21" s="33">
        <v>-159</v>
      </c>
      <c r="AY21" s="36"/>
      <c r="AZ21" s="33">
        <v>-485</v>
      </c>
      <c r="BA21" s="36"/>
      <c r="BB21" s="33">
        <v>-604</v>
      </c>
      <c r="BC21" s="36"/>
      <c r="BD21" s="36"/>
    </row>
    <row r="22" spans="1:56" ht="13.5" customHeight="1">
      <c r="A22" s="34" t="s">
        <v>280</v>
      </c>
      <c r="B22" s="155"/>
      <c r="C22" s="35">
        <v>-588</v>
      </c>
      <c r="D22" s="155"/>
      <c r="E22" s="35">
        <v>-588</v>
      </c>
      <c r="F22" s="155"/>
      <c r="G22" s="35">
        <v>0</v>
      </c>
      <c r="H22" s="155"/>
      <c r="I22" s="35">
        <v>1340</v>
      </c>
      <c r="J22" s="155"/>
      <c r="K22" s="35">
        <v>1835</v>
      </c>
      <c r="L22" s="155"/>
      <c r="M22" s="35">
        <v>2095</v>
      </c>
      <c r="N22" s="155"/>
      <c r="O22" s="35">
        <v>9</v>
      </c>
      <c r="P22" s="155"/>
      <c r="Q22" s="35">
        <v>-10</v>
      </c>
      <c r="R22" s="155"/>
      <c r="S22" s="35">
        <v>-191</v>
      </c>
      <c r="T22" s="36"/>
      <c r="U22" s="36"/>
      <c r="V22" s="35">
        <v>-80</v>
      </c>
      <c r="W22" s="155"/>
      <c r="X22" s="35">
        <v>556</v>
      </c>
      <c r="Y22" s="155"/>
      <c r="Z22" s="35">
        <v>279</v>
      </c>
      <c r="AA22" s="155"/>
      <c r="AB22" s="35">
        <v>1395</v>
      </c>
      <c r="AC22" s="155"/>
      <c r="AD22" s="35">
        <v>2048</v>
      </c>
      <c r="AE22" s="155"/>
      <c r="AF22" s="35">
        <v>2687</v>
      </c>
      <c r="AG22" s="155"/>
      <c r="AH22" s="35">
        <v>54</v>
      </c>
      <c r="AI22" s="155"/>
      <c r="AJ22" s="35">
        <v>85</v>
      </c>
      <c r="AK22" s="155"/>
      <c r="AL22" s="35">
        <v>123</v>
      </c>
      <c r="AM22" s="155"/>
      <c r="AN22" s="35">
        <v>556</v>
      </c>
      <c r="AO22" s="36"/>
      <c r="AP22" s="35">
        <v>-35246</v>
      </c>
      <c r="AQ22" s="36"/>
      <c r="AR22" s="35">
        <v>-34791</v>
      </c>
      <c r="AS22" s="36"/>
      <c r="AT22" s="35">
        <v>-44868</v>
      </c>
      <c r="AU22" s="155"/>
      <c r="AV22" s="35">
        <v>-43338</v>
      </c>
      <c r="AW22" s="36"/>
      <c r="AX22" s="35">
        <v>29</v>
      </c>
      <c r="AY22" s="36"/>
      <c r="AZ22" s="35">
        <v>-238</v>
      </c>
      <c r="BA22" s="36"/>
      <c r="BB22" s="35">
        <v>-112</v>
      </c>
      <c r="BC22" s="36"/>
      <c r="BD22" s="36"/>
    </row>
    <row r="23" spans="1:56">
      <c r="A23" s="37" t="s">
        <v>107</v>
      </c>
      <c r="B23" s="155"/>
      <c r="C23" s="33">
        <v>508</v>
      </c>
      <c r="D23" s="155"/>
      <c r="E23" s="33">
        <v>987</v>
      </c>
      <c r="F23" s="155"/>
      <c r="G23" s="33">
        <v>253</v>
      </c>
      <c r="H23" s="155"/>
      <c r="I23" s="33">
        <v>0</v>
      </c>
      <c r="J23" s="155"/>
      <c r="K23" s="33">
        <v>0</v>
      </c>
      <c r="L23" s="155"/>
      <c r="M23" s="33">
        <v>0</v>
      </c>
      <c r="N23" s="155"/>
      <c r="O23" s="33">
        <v>0</v>
      </c>
      <c r="P23" s="155"/>
      <c r="Q23" s="33">
        <v>0</v>
      </c>
      <c r="R23" s="155"/>
      <c r="S23" s="33">
        <v>0</v>
      </c>
      <c r="T23" s="36"/>
      <c r="U23" s="36"/>
      <c r="V23" s="33">
        <v>0</v>
      </c>
      <c r="W23" s="155"/>
      <c r="X23" s="33">
        <v>0</v>
      </c>
      <c r="Y23" s="155"/>
      <c r="Z23" s="33">
        <v>0</v>
      </c>
      <c r="AA23" s="155"/>
      <c r="AB23" s="33">
        <v>0</v>
      </c>
      <c r="AC23" s="155"/>
      <c r="AD23" s="33">
        <v>0</v>
      </c>
      <c r="AE23" s="155"/>
      <c r="AF23" s="33">
        <v>0</v>
      </c>
      <c r="AG23" s="155"/>
      <c r="AH23" s="33">
        <v>0</v>
      </c>
      <c r="AI23" s="155"/>
      <c r="AJ23" s="33">
        <v>0</v>
      </c>
      <c r="AK23" s="155"/>
      <c r="AL23" s="33">
        <v>0</v>
      </c>
      <c r="AM23" s="155"/>
      <c r="AN23" s="33">
        <v>0</v>
      </c>
      <c r="AO23" s="36"/>
      <c r="AP23" s="33">
        <v>0</v>
      </c>
      <c r="AQ23" s="36"/>
      <c r="AR23" s="33">
        <v>0</v>
      </c>
      <c r="AS23" s="36"/>
      <c r="AT23" s="33">
        <v>0</v>
      </c>
      <c r="AU23" s="155"/>
      <c r="AV23" s="33">
        <v>0</v>
      </c>
      <c r="AW23" s="36"/>
      <c r="AX23" s="33">
        <v>0</v>
      </c>
      <c r="AY23" s="36"/>
      <c r="AZ23" s="33">
        <v>0</v>
      </c>
      <c r="BA23" s="36"/>
      <c r="BB23" s="33">
        <v>0</v>
      </c>
      <c r="BC23" s="36"/>
      <c r="BD23" s="36"/>
    </row>
    <row r="24" spans="1:56" ht="13.5" customHeight="1">
      <c r="A24" s="34" t="s">
        <v>84</v>
      </c>
      <c r="B24" s="155"/>
      <c r="C24" s="35">
        <v>0</v>
      </c>
      <c r="D24" s="155"/>
      <c r="E24" s="35">
        <v>-1297</v>
      </c>
      <c r="F24" s="155"/>
      <c r="G24" s="35">
        <v>-3328</v>
      </c>
      <c r="H24" s="155"/>
      <c r="I24" s="35">
        <v>-4675</v>
      </c>
      <c r="J24" s="155"/>
      <c r="K24" s="35">
        <v>-5456</v>
      </c>
      <c r="L24" s="155"/>
      <c r="M24" s="35">
        <v>-2540</v>
      </c>
      <c r="N24" s="155"/>
      <c r="O24" s="35">
        <v>1677</v>
      </c>
      <c r="P24" s="155"/>
      <c r="Q24" s="35">
        <v>4385</v>
      </c>
      <c r="R24" s="155"/>
      <c r="S24" s="35">
        <v>4965</v>
      </c>
      <c r="T24" s="36"/>
      <c r="U24" s="36"/>
      <c r="V24" s="35">
        <v>0</v>
      </c>
      <c r="W24" s="155"/>
      <c r="X24" s="35">
        <v>-1297</v>
      </c>
      <c r="Y24" s="155"/>
      <c r="Z24" s="35">
        <v>-3328</v>
      </c>
      <c r="AA24" s="155"/>
      <c r="AB24" s="35">
        <v>-4675</v>
      </c>
      <c r="AC24" s="155"/>
      <c r="AD24" s="35">
        <v>-5456</v>
      </c>
      <c r="AE24" s="155"/>
      <c r="AF24" s="35">
        <v>-2540</v>
      </c>
      <c r="AG24" s="155"/>
      <c r="AH24" s="35">
        <v>1677</v>
      </c>
      <c r="AI24" s="155"/>
      <c r="AJ24" s="35">
        <v>4385</v>
      </c>
      <c r="AK24" s="155"/>
      <c r="AL24" s="35">
        <v>4965</v>
      </c>
      <c r="AM24" s="155"/>
      <c r="AN24" s="35">
        <v>4337</v>
      </c>
      <c r="AO24" s="36"/>
      <c r="AP24" s="35">
        <v>845</v>
      </c>
      <c r="AQ24" s="36"/>
      <c r="AR24" s="35">
        <v>440</v>
      </c>
      <c r="AS24" s="36"/>
      <c r="AT24" s="35">
        <v>23</v>
      </c>
      <c r="AU24" s="155"/>
      <c r="AV24" s="35">
        <v>-375</v>
      </c>
      <c r="AW24" s="36"/>
      <c r="AX24" s="35">
        <v>-125</v>
      </c>
      <c r="AY24" s="36"/>
      <c r="AZ24" s="35">
        <v>-125</v>
      </c>
      <c r="BA24" s="36"/>
      <c r="BB24" s="35">
        <v>-125</v>
      </c>
      <c r="BC24" s="36"/>
      <c r="BD24" s="36"/>
    </row>
    <row r="25" spans="1:56" ht="30">
      <c r="A25" s="37" t="s">
        <v>113</v>
      </c>
      <c r="B25" s="155"/>
      <c r="C25" s="33"/>
      <c r="D25" s="155"/>
      <c r="E25" s="33"/>
      <c r="F25" s="155"/>
      <c r="G25" s="33"/>
      <c r="H25" s="155"/>
      <c r="I25" s="33"/>
      <c r="J25" s="155"/>
      <c r="K25" s="33"/>
      <c r="L25" s="155"/>
      <c r="M25" s="33" t="s">
        <v>118</v>
      </c>
      <c r="N25" s="155"/>
      <c r="O25" s="33"/>
      <c r="P25" s="155"/>
      <c r="Q25" s="33"/>
      <c r="R25" s="155"/>
      <c r="S25" s="33"/>
      <c r="T25" s="36"/>
      <c r="U25" s="36"/>
      <c r="V25" s="33"/>
      <c r="W25" s="155"/>
      <c r="X25" s="33" t="s">
        <v>297</v>
      </c>
      <c r="Y25" s="155"/>
      <c r="Z25" s="33"/>
      <c r="AA25" s="155"/>
      <c r="AB25" s="33"/>
      <c r="AC25" s="155"/>
      <c r="AD25" s="33"/>
      <c r="AE25" s="155"/>
      <c r="AF25" s="33" t="s">
        <v>297</v>
      </c>
      <c r="AG25" s="155"/>
      <c r="AH25" s="33"/>
      <c r="AI25" s="155"/>
      <c r="AJ25" s="33"/>
      <c r="AK25" s="155"/>
      <c r="AL25" s="33"/>
      <c r="AM25" s="155"/>
      <c r="AN25" s="33"/>
      <c r="AO25" s="36"/>
      <c r="AP25" s="33"/>
      <c r="AQ25" s="36"/>
      <c r="AR25" s="33"/>
      <c r="AS25" s="36"/>
      <c r="AT25" s="33"/>
      <c r="AU25" s="155"/>
      <c r="AV25" s="33"/>
      <c r="AW25" s="36"/>
      <c r="AX25" s="33"/>
      <c r="AY25" s="36"/>
      <c r="AZ25" s="33"/>
      <c r="BA25" s="36"/>
      <c r="BB25" s="33"/>
      <c r="BC25" s="36"/>
      <c r="BD25" s="36"/>
    </row>
    <row r="26" spans="1:56" ht="13.5" customHeight="1">
      <c r="A26" s="34" t="s">
        <v>85</v>
      </c>
      <c r="B26" s="155"/>
      <c r="C26" s="35">
        <v>-2784</v>
      </c>
      <c r="D26" s="155"/>
      <c r="E26" s="35">
        <v>-4832</v>
      </c>
      <c r="F26" s="155"/>
      <c r="G26" s="35">
        <v>-10875</v>
      </c>
      <c r="H26" s="155"/>
      <c r="I26" s="35">
        <v>-19813</v>
      </c>
      <c r="J26" s="155"/>
      <c r="K26" s="35">
        <v>-6374</v>
      </c>
      <c r="L26" s="155"/>
      <c r="M26" s="35">
        <v>-19319</v>
      </c>
      <c r="N26" s="155"/>
      <c r="O26" s="35">
        <v>-8742</v>
      </c>
      <c r="P26" s="155"/>
      <c r="Q26" s="35">
        <v>624</v>
      </c>
      <c r="R26" s="155"/>
      <c r="S26" s="35">
        <v>3501</v>
      </c>
      <c r="T26" s="36"/>
      <c r="U26" s="36"/>
      <c r="V26" s="35">
        <v>-2784</v>
      </c>
      <c r="W26" s="155"/>
      <c r="X26" s="35">
        <v>-4832</v>
      </c>
      <c r="Y26" s="155"/>
      <c r="Z26" s="35">
        <v>-10875</v>
      </c>
      <c r="AA26" s="155"/>
      <c r="AB26" s="35">
        <v>-19813</v>
      </c>
      <c r="AC26" s="155"/>
      <c r="AD26" s="35">
        <v>-6374</v>
      </c>
      <c r="AE26" s="155"/>
      <c r="AF26" s="35">
        <v>-19319</v>
      </c>
      <c r="AG26" s="155"/>
      <c r="AH26" s="35">
        <v>-8742</v>
      </c>
      <c r="AI26" s="155"/>
      <c r="AJ26" s="35">
        <v>624</v>
      </c>
      <c r="AK26" s="155"/>
      <c r="AL26" s="35">
        <v>3501</v>
      </c>
      <c r="AM26" s="155"/>
      <c r="AN26" s="35">
        <v>4410</v>
      </c>
      <c r="AO26" s="36"/>
      <c r="AP26" s="35">
        <v>13476</v>
      </c>
      <c r="AQ26" s="36"/>
      <c r="AR26" s="35">
        <v>38260</v>
      </c>
      <c r="AS26" s="36"/>
      <c r="AT26" s="35">
        <v>44197</v>
      </c>
      <c r="AU26" s="155"/>
      <c r="AV26" s="35">
        <v>54538</v>
      </c>
      <c r="AW26" s="36"/>
      <c r="AX26" s="35">
        <v>-11248</v>
      </c>
      <c r="AY26" s="36"/>
      <c r="AZ26" s="35">
        <v>2004</v>
      </c>
      <c r="BA26" s="36"/>
      <c r="BB26" s="35">
        <v>14440</v>
      </c>
      <c r="BC26" s="36"/>
      <c r="BD26" s="36"/>
    </row>
    <row r="27" spans="1:56">
      <c r="A27" s="37" t="s">
        <v>86</v>
      </c>
      <c r="B27" s="155"/>
      <c r="C27" s="33">
        <v>189</v>
      </c>
      <c r="D27" s="155"/>
      <c r="E27" s="33">
        <v>2628</v>
      </c>
      <c r="F27" s="155"/>
      <c r="G27" s="33">
        <v>-5567</v>
      </c>
      <c r="H27" s="155"/>
      <c r="I27" s="33">
        <v>-1603</v>
      </c>
      <c r="J27" s="155"/>
      <c r="K27" s="33">
        <v>-5770</v>
      </c>
      <c r="L27" s="155"/>
      <c r="M27" s="33">
        <v>-2820</v>
      </c>
      <c r="N27" s="155"/>
      <c r="O27" s="33">
        <v>-632</v>
      </c>
      <c r="P27" s="155"/>
      <c r="Q27" s="33">
        <v>1260</v>
      </c>
      <c r="R27" s="155"/>
      <c r="S27" s="33">
        <v>2377</v>
      </c>
      <c r="T27" s="36"/>
      <c r="U27" s="36"/>
      <c r="V27" s="33">
        <v>189</v>
      </c>
      <c r="W27" s="155"/>
      <c r="X27" s="33">
        <v>1029</v>
      </c>
      <c r="Y27" s="155"/>
      <c r="Z27" s="33">
        <v>-5567</v>
      </c>
      <c r="AA27" s="155"/>
      <c r="AB27" s="33">
        <v>-1603</v>
      </c>
      <c r="AC27" s="155"/>
      <c r="AD27" s="33">
        <v>-5770</v>
      </c>
      <c r="AE27" s="155"/>
      <c r="AF27" s="33">
        <v>-2820</v>
      </c>
      <c r="AG27" s="155"/>
      <c r="AH27" s="33">
        <v>-632</v>
      </c>
      <c r="AI27" s="155"/>
      <c r="AJ27" s="33">
        <v>1260</v>
      </c>
      <c r="AK27" s="155"/>
      <c r="AL27" s="33">
        <v>2377</v>
      </c>
      <c r="AM27" s="155"/>
      <c r="AN27" s="33">
        <v>-4825</v>
      </c>
      <c r="AO27" s="36"/>
      <c r="AP27" s="33">
        <v>-5678</v>
      </c>
      <c r="AQ27" s="36"/>
      <c r="AR27" s="33">
        <v>-9157</v>
      </c>
      <c r="AS27" s="36"/>
      <c r="AT27" s="33">
        <v>-8012</v>
      </c>
      <c r="AU27" s="155"/>
      <c r="AV27" s="33">
        <v>-1379</v>
      </c>
      <c r="AW27" s="36"/>
      <c r="AX27" s="33">
        <v>-5895</v>
      </c>
      <c r="AY27" s="36"/>
      <c r="AZ27" s="33">
        <v>-3447</v>
      </c>
      <c r="BA27" s="36"/>
      <c r="BB27" s="33">
        <v>-4329</v>
      </c>
      <c r="BC27" s="36"/>
      <c r="BD27" s="36"/>
    </row>
    <row r="28" spans="1:56" ht="13.5" customHeight="1">
      <c r="A28" s="34" t="s">
        <v>87</v>
      </c>
      <c r="B28" s="155"/>
      <c r="C28" s="35">
        <v>48745</v>
      </c>
      <c r="D28" s="155"/>
      <c r="E28" s="35">
        <v>69551</v>
      </c>
      <c r="F28" s="155"/>
      <c r="G28" s="35">
        <v>-18864</v>
      </c>
      <c r="H28" s="155"/>
      <c r="I28" s="35">
        <v>40677</v>
      </c>
      <c r="J28" s="155"/>
      <c r="K28" s="35">
        <v>-23457</v>
      </c>
      <c r="L28" s="155"/>
      <c r="M28" s="35">
        <v>5157</v>
      </c>
      <c r="N28" s="155"/>
      <c r="O28" s="35">
        <v>-33574</v>
      </c>
      <c r="P28" s="155"/>
      <c r="Q28" s="35">
        <v>-14991</v>
      </c>
      <c r="R28" s="155"/>
      <c r="S28" s="35">
        <v>-43861</v>
      </c>
      <c r="T28" s="36"/>
      <c r="U28" s="36"/>
      <c r="V28" s="35">
        <v>49293</v>
      </c>
      <c r="W28" s="155"/>
      <c r="X28" s="35">
        <v>77171</v>
      </c>
      <c r="Y28" s="155"/>
      <c r="Z28" s="35">
        <v>-18205</v>
      </c>
      <c r="AA28" s="155"/>
      <c r="AB28" s="35">
        <v>42038</v>
      </c>
      <c r="AC28" s="155"/>
      <c r="AD28" s="35">
        <v>-21348</v>
      </c>
      <c r="AE28" s="155"/>
      <c r="AF28" s="35">
        <v>8815</v>
      </c>
      <c r="AG28" s="155"/>
      <c r="AH28" s="35">
        <v>-33033</v>
      </c>
      <c r="AI28" s="155"/>
      <c r="AJ28" s="35">
        <v>-12595</v>
      </c>
      <c r="AK28" s="155"/>
      <c r="AL28" s="35">
        <v>-41146</v>
      </c>
      <c r="AM28" s="155"/>
      <c r="AN28" s="35">
        <v>-19588</v>
      </c>
      <c r="AO28" s="36"/>
      <c r="AP28" s="35">
        <v>-21420</v>
      </c>
      <c r="AQ28" s="36"/>
      <c r="AR28" s="35">
        <v>-8812</v>
      </c>
      <c r="AS28" s="36"/>
      <c r="AT28" s="35">
        <v>-48257</v>
      </c>
      <c r="AU28" s="155"/>
      <c r="AV28" s="35">
        <v>12015</v>
      </c>
      <c r="AW28" s="36"/>
      <c r="AX28" s="35">
        <v>-30787</v>
      </c>
      <c r="AY28" s="36"/>
      <c r="AZ28" s="35">
        <v>-34785</v>
      </c>
      <c r="BA28" s="36"/>
      <c r="BB28" s="35">
        <v>-57433</v>
      </c>
      <c r="BC28" s="36"/>
      <c r="BD28" s="36"/>
    </row>
    <row r="29" spans="1:56">
      <c r="A29" s="37" t="s">
        <v>88</v>
      </c>
      <c r="B29" s="155"/>
      <c r="C29" s="33">
        <v>4936</v>
      </c>
      <c r="D29" s="155"/>
      <c r="E29" s="33">
        <v>4907</v>
      </c>
      <c r="F29" s="155"/>
      <c r="G29" s="33">
        <v>-273</v>
      </c>
      <c r="H29" s="155"/>
      <c r="I29" s="33">
        <v>-2458</v>
      </c>
      <c r="J29" s="155"/>
      <c r="K29" s="33">
        <v>-3689</v>
      </c>
      <c r="L29" s="155"/>
      <c r="M29" s="33">
        <v>-6710</v>
      </c>
      <c r="N29" s="155"/>
      <c r="O29" s="33">
        <v>-1551</v>
      </c>
      <c r="P29" s="155"/>
      <c r="Q29" s="33">
        <v>-7703</v>
      </c>
      <c r="R29" s="155"/>
      <c r="S29" s="33">
        <v>-7502</v>
      </c>
      <c r="T29" s="36"/>
      <c r="U29" s="36"/>
      <c r="V29" s="33">
        <v>4936</v>
      </c>
      <c r="W29" s="155"/>
      <c r="X29" s="33">
        <v>4907</v>
      </c>
      <c r="Y29" s="155"/>
      <c r="Z29" s="33">
        <v>-273</v>
      </c>
      <c r="AA29" s="155"/>
      <c r="AB29" s="33">
        <v>2578</v>
      </c>
      <c r="AC29" s="155"/>
      <c r="AD29" s="33">
        <v>1347</v>
      </c>
      <c r="AE29" s="155"/>
      <c r="AF29" s="33">
        <v>918</v>
      </c>
      <c r="AG29" s="155"/>
      <c r="AH29" s="33">
        <v>-1551</v>
      </c>
      <c r="AI29" s="155"/>
      <c r="AJ29" s="33">
        <v>-3899</v>
      </c>
      <c r="AK29" s="155"/>
      <c r="AL29" s="33">
        <v>-5198</v>
      </c>
      <c r="AM29" s="155"/>
      <c r="AN29" s="33">
        <v>-14339</v>
      </c>
      <c r="AO29" s="36"/>
      <c r="AP29" s="33">
        <v>-568</v>
      </c>
      <c r="AQ29" s="36"/>
      <c r="AR29" s="33">
        <v>-642</v>
      </c>
      <c r="AS29" s="36"/>
      <c r="AT29" s="33">
        <v>-362</v>
      </c>
      <c r="AU29" s="155"/>
      <c r="AV29" s="33">
        <v>-353</v>
      </c>
      <c r="AW29" s="36"/>
      <c r="AX29" s="33">
        <v>37</v>
      </c>
      <c r="AY29" s="36"/>
      <c r="AZ29" s="33">
        <v>391</v>
      </c>
      <c r="BA29" s="36"/>
      <c r="BB29" s="33">
        <v>604</v>
      </c>
      <c r="BC29" s="36"/>
      <c r="BD29" s="36"/>
    </row>
    <row r="30" spans="1:56">
      <c r="A30" s="216" t="s">
        <v>294</v>
      </c>
      <c r="B30" s="155"/>
      <c r="C30" s="35">
        <v>0</v>
      </c>
      <c r="D30" s="155"/>
      <c r="E30" s="35">
        <v>0</v>
      </c>
      <c r="F30" s="155"/>
      <c r="G30" s="35">
        <v>0</v>
      </c>
      <c r="H30" s="155"/>
      <c r="I30" s="35"/>
      <c r="J30" s="155"/>
      <c r="K30" s="35"/>
      <c r="L30" s="155"/>
      <c r="M30" s="35"/>
      <c r="N30" s="155"/>
      <c r="O30" s="35">
        <v>0</v>
      </c>
      <c r="P30" s="155"/>
      <c r="Q30" s="35">
        <v>0</v>
      </c>
      <c r="R30" s="155"/>
      <c r="S30" s="35">
        <v>0</v>
      </c>
      <c r="T30" s="36"/>
      <c r="U30" s="36"/>
      <c r="V30" s="35">
        <v>-8574</v>
      </c>
      <c r="W30" s="155"/>
      <c r="X30" s="35">
        <v>-10992</v>
      </c>
      <c r="Y30" s="155"/>
      <c r="Z30" s="35">
        <v>-492</v>
      </c>
      <c r="AA30" s="155"/>
      <c r="AB30" s="35">
        <v>-1377</v>
      </c>
      <c r="AC30" s="155"/>
      <c r="AD30" s="35">
        <v>-2360</v>
      </c>
      <c r="AE30" s="155"/>
      <c r="AF30" s="35">
        <v>-4009</v>
      </c>
      <c r="AG30" s="155"/>
      <c r="AH30" s="35">
        <v>-2434</v>
      </c>
      <c r="AI30" s="155"/>
      <c r="AJ30" s="35">
        <v>-2860</v>
      </c>
      <c r="AK30" s="155"/>
      <c r="AL30" s="35">
        <v>-3130</v>
      </c>
      <c r="AM30" s="155"/>
      <c r="AN30" s="35">
        <v>-1285</v>
      </c>
      <c r="AO30" s="36"/>
      <c r="AP30" s="35">
        <v>-88</v>
      </c>
      <c r="AQ30" s="36"/>
      <c r="AR30" s="35">
        <v>-297</v>
      </c>
      <c r="AS30" s="36"/>
      <c r="AT30" s="35">
        <v>-289</v>
      </c>
      <c r="AU30" s="155"/>
      <c r="AV30" s="35">
        <v>-519</v>
      </c>
      <c r="AW30" s="36"/>
      <c r="AX30" s="35">
        <v>-156</v>
      </c>
      <c r="AY30" s="36"/>
      <c r="AZ30" s="35">
        <v>-304</v>
      </c>
      <c r="BA30" s="36"/>
      <c r="BB30" s="35">
        <v>-405</v>
      </c>
      <c r="BC30" s="36"/>
      <c r="BD30" s="36"/>
    </row>
    <row r="31" spans="1:56">
      <c r="A31" s="32" t="s">
        <v>90</v>
      </c>
      <c r="B31" s="155"/>
      <c r="C31" s="161">
        <f>SUM(C10:C30)</f>
        <v>-11801</v>
      </c>
      <c r="D31" s="155"/>
      <c r="E31" s="161">
        <f>SUM(E10:E30)</f>
        <v>23455</v>
      </c>
      <c r="F31" s="155"/>
      <c r="G31" s="161">
        <f>SUM(G10:G30)</f>
        <v>-20082</v>
      </c>
      <c r="H31" s="155"/>
      <c r="I31" s="161">
        <v>48251</v>
      </c>
      <c r="J31" s="155"/>
      <c r="K31" s="161">
        <v>-2280</v>
      </c>
      <c r="L31" s="155"/>
      <c r="M31" s="161">
        <v>30457</v>
      </c>
      <c r="N31" s="156"/>
      <c r="O31" s="161">
        <f>SUM(O10:O30)</f>
        <v>-37139</v>
      </c>
      <c r="P31" s="156"/>
      <c r="Q31" s="161">
        <f>SUM(Q10:Q30)</f>
        <v>-4776</v>
      </c>
      <c r="R31" s="156"/>
      <c r="S31" s="161">
        <f>SUM(S10:S30)</f>
        <v>-33639</v>
      </c>
      <c r="T31" s="36"/>
      <c r="U31" s="36"/>
      <c r="V31" s="161">
        <f>SUM(V10:V30)</f>
        <v>18782</v>
      </c>
      <c r="W31" s="155"/>
      <c r="X31" s="161">
        <f>SUM(X10:X30)</f>
        <v>51777</v>
      </c>
      <c r="Y31" s="155"/>
      <c r="Z31" s="161">
        <f>SUM(Z10:Z30)</f>
        <v>-21653</v>
      </c>
      <c r="AA31" s="155"/>
      <c r="AB31" s="161">
        <f>SUM(AB10:AB30)</f>
        <v>44612</v>
      </c>
      <c r="AC31" s="155"/>
      <c r="AD31" s="161">
        <f>SUM(AD10:AD30)</f>
        <v>-7391</v>
      </c>
      <c r="AE31" s="155"/>
      <c r="AF31" s="161">
        <f>SUM(AF10:AF30)</f>
        <v>23600</v>
      </c>
      <c r="AG31" s="156"/>
      <c r="AH31" s="161">
        <f>SUM(AH10:AH30)</f>
        <v>-42648</v>
      </c>
      <c r="AI31" s="156"/>
      <c r="AJ31" s="161">
        <f>SUM(AJ10:AJ30)</f>
        <v>-14838</v>
      </c>
      <c r="AK31" s="156"/>
      <c r="AL31" s="161">
        <f>SUM(AL10:AL30)</f>
        <v>-47357</v>
      </c>
      <c r="AM31" s="155"/>
      <c r="AN31" s="161">
        <f>SUM(AN10:AN30)</f>
        <v>-63851</v>
      </c>
      <c r="AO31" s="36"/>
      <c r="AP31" s="161">
        <f>SUM(AP10:AP30)</f>
        <v>-35373</v>
      </c>
      <c r="AQ31" s="36"/>
      <c r="AR31" s="161">
        <v>-23116</v>
      </c>
      <c r="AS31" s="36"/>
      <c r="AT31" s="161">
        <v>-66160</v>
      </c>
      <c r="AU31" s="155"/>
      <c r="AV31" s="161">
        <f>SUM(AV10:AV30)</f>
        <v>-29781</v>
      </c>
      <c r="AW31" s="36"/>
      <c r="AX31" s="161">
        <f>SUM(AX10:AX30)</f>
        <v>-63925</v>
      </c>
      <c r="AY31" s="36"/>
      <c r="AZ31" s="161">
        <f>SUM(AZ10:AZ30)</f>
        <v>-45990</v>
      </c>
      <c r="BA31" s="36"/>
      <c r="BB31" s="161">
        <f>SUM(BB10:BB30)</f>
        <v>-73588</v>
      </c>
      <c r="BC31" s="36"/>
      <c r="BD31" s="36"/>
    </row>
    <row r="32" spans="1:56">
      <c r="A32" s="34"/>
      <c r="B32" s="155"/>
      <c r="C32" s="35"/>
      <c r="D32" s="155"/>
      <c r="E32" s="35"/>
      <c r="F32" s="155"/>
      <c r="G32" s="35"/>
      <c r="H32" s="155"/>
      <c r="I32" s="35"/>
      <c r="J32" s="155"/>
      <c r="K32" s="35"/>
      <c r="L32" s="155"/>
      <c r="M32" s="35"/>
      <c r="N32" s="155"/>
      <c r="O32" s="35"/>
      <c r="P32" s="155"/>
      <c r="Q32" s="35"/>
      <c r="R32" s="155"/>
      <c r="S32" s="35"/>
      <c r="T32" s="36"/>
      <c r="U32" s="36"/>
      <c r="V32" s="35"/>
      <c r="W32" s="155"/>
      <c r="X32" s="35"/>
      <c r="Y32" s="155"/>
      <c r="Z32" s="35" t="s">
        <v>118</v>
      </c>
      <c r="AA32" s="155"/>
      <c r="AB32" s="35" t="s">
        <v>118</v>
      </c>
      <c r="AC32" s="155"/>
      <c r="AD32" s="35" t="s">
        <v>118</v>
      </c>
      <c r="AE32" s="155"/>
      <c r="AF32" s="35"/>
      <c r="AG32" s="155"/>
      <c r="AH32" s="35" t="s">
        <v>118</v>
      </c>
      <c r="AI32" s="155"/>
      <c r="AJ32" s="35" t="s">
        <v>118</v>
      </c>
      <c r="AK32" s="155"/>
      <c r="AL32" s="35" t="s">
        <v>118</v>
      </c>
      <c r="AM32" s="155"/>
      <c r="AN32" s="35"/>
      <c r="AO32" s="36"/>
      <c r="AP32" s="35" t="s">
        <v>118</v>
      </c>
      <c r="AQ32" s="36"/>
      <c r="AR32" s="35"/>
      <c r="AS32" s="36"/>
      <c r="AT32" s="35"/>
      <c r="AU32" s="155"/>
      <c r="AV32" s="35"/>
      <c r="AW32" s="36"/>
      <c r="AX32" s="35"/>
      <c r="AY32" s="36"/>
      <c r="AZ32" s="35"/>
      <c r="BA32" s="36"/>
      <c r="BB32" s="35"/>
      <c r="BC32" s="36"/>
      <c r="BD32" s="36"/>
    </row>
    <row r="33" spans="1:56">
      <c r="A33" s="32" t="s">
        <v>89</v>
      </c>
      <c r="B33" s="155"/>
      <c r="C33" s="155"/>
      <c r="D33" s="155"/>
      <c r="E33" s="155"/>
      <c r="F33" s="155"/>
      <c r="G33" s="155"/>
      <c r="H33" s="155"/>
      <c r="I33" s="155"/>
      <c r="J33" s="155"/>
      <c r="K33" s="155"/>
      <c r="L33" s="155"/>
      <c r="M33" s="155"/>
      <c r="N33" s="155"/>
      <c r="O33" s="155"/>
      <c r="P33" s="155"/>
      <c r="Q33" s="155"/>
      <c r="R33" s="155"/>
      <c r="S33" s="155"/>
      <c r="T33" s="36"/>
      <c r="U33" s="36"/>
      <c r="V33" s="155"/>
      <c r="W33" s="155"/>
      <c r="X33" s="155"/>
      <c r="Y33" s="155"/>
      <c r="Z33" s="155"/>
      <c r="AA33" s="155"/>
      <c r="AB33" s="155"/>
      <c r="AC33" s="155"/>
      <c r="AD33" s="155"/>
      <c r="AE33" s="155"/>
      <c r="AF33" s="155" t="s">
        <v>118</v>
      </c>
      <c r="AG33" s="155"/>
      <c r="AH33" s="155"/>
      <c r="AI33" s="155"/>
      <c r="AJ33" s="155"/>
      <c r="AK33" s="155"/>
      <c r="AL33" s="155"/>
      <c r="AM33" s="155"/>
      <c r="AN33" s="155" t="s">
        <v>118</v>
      </c>
      <c r="AO33" s="36"/>
      <c r="AP33" s="155"/>
      <c r="AQ33" s="36"/>
      <c r="AR33" s="155"/>
      <c r="AS33" s="36"/>
      <c r="AT33" s="155"/>
      <c r="AU33" s="155"/>
      <c r="AV33" s="155" t="s">
        <v>118</v>
      </c>
      <c r="AW33" s="36"/>
      <c r="AX33" s="155"/>
      <c r="AY33" s="36"/>
      <c r="AZ33" s="155"/>
      <c r="BA33" s="36"/>
      <c r="BB33" s="155"/>
      <c r="BC33" s="36"/>
      <c r="BD33" s="36"/>
    </row>
    <row r="34" spans="1:56">
      <c r="A34" s="34" t="s">
        <v>181</v>
      </c>
      <c r="B34" s="155"/>
      <c r="C34" s="35">
        <v>-7001</v>
      </c>
      <c r="D34" s="155"/>
      <c r="E34" s="35">
        <v>-14440</v>
      </c>
      <c r="F34" s="155"/>
      <c r="G34" s="35">
        <v>-5957</v>
      </c>
      <c r="H34" s="155"/>
      <c r="I34" s="35">
        <v>-10244</v>
      </c>
      <c r="J34" s="155"/>
      <c r="K34" s="35">
        <v>-14077</v>
      </c>
      <c r="L34" s="155"/>
      <c r="M34" s="35">
        <v>-20072</v>
      </c>
      <c r="N34" s="155"/>
      <c r="O34" s="35">
        <v>-5572</v>
      </c>
      <c r="P34" s="155"/>
      <c r="Q34" s="35">
        <v>-9072</v>
      </c>
      <c r="R34" s="155"/>
      <c r="S34" s="35">
        <v>-10797</v>
      </c>
      <c r="T34" s="36"/>
      <c r="U34" s="36"/>
      <c r="V34" s="35">
        <v>-7001</v>
      </c>
      <c r="W34" s="155"/>
      <c r="X34" s="35">
        <v>-14440</v>
      </c>
      <c r="Y34" s="155"/>
      <c r="Z34" s="35">
        <v>-5957</v>
      </c>
      <c r="AA34" s="155"/>
      <c r="AB34" s="35">
        <v>-10244</v>
      </c>
      <c r="AC34" s="155"/>
      <c r="AD34" s="35">
        <v>-14077</v>
      </c>
      <c r="AE34" s="155"/>
      <c r="AF34" s="35">
        <v>-20072</v>
      </c>
      <c r="AG34" s="155"/>
      <c r="AH34" s="35">
        <v>-5572</v>
      </c>
      <c r="AI34" s="155"/>
      <c r="AJ34" s="35">
        <v>-9072</v>
      </c>
      <c r="AK34" s="155"/>
      <c r="AL34" s="35">
        <v>-10797</v>
      </c>
      <c r="AM34" s="155"/>
      <c r="AN34" s="35">
        <v>-14360</v>
      </c>
      <c r="AO34" s="36"/>
      <c r="AP34" s="35">
        <v>-3591</v>
      </c>
      <c r="AQ34" s="36"/>
      <c r="AR34" s="35">
        <v>-5766</v>
      </c>
      <c r="AS34" s="36"/>
      <c r="AT34" s="35">
        <v>-6893</v>
      </c>
      <c r="AU34" s="155"/>
      <c r="AV34" s="35">
        <v>-11663</v>
      </c>
      <c r="AW34" s="36"/>
      <c r="AX34" s="35">
        <v>-1609</v>
      </c>
      <c r="AY34" s="36"/>
      <c r="AZ34" s="35">
        <v>-3498</v>
      </c>
      <c r="BA34" s="36"/>
      <c r="BB34" s="35">
        <v>-6950</v>
      </c>
      <c r="BC34" s="36"/>
      <c r="BD34" s="36"/>
    </row>
    <row r="35" spans="1:56">
      <c r="A35" s="236" t="s">
        <v>247</v>
      </c>
      <c r="B35" s="38"/>
      <c r="C35" s="155">
        <v>-6348</v>
      </c>
      <c r="D35" s="38"/>
      <c r="E35" s="155">
        <v>-7843</v>
      </c>
      <c r="F35" s="38"/>
      <c r="G35" s="155">
        <v>-1092</v>
      </c>
      <c r="H35" s="38"/>
      <c r="I35" s="155">
        <v>-2115</v>
      </c>
      <c r="J35" s="38"/>
      <c r="K35" s="155">
        <v>-3080</v>
      </c>
      <c r="L35" s="38"/>
      <c r="M35" s="155">
        <v>-7438</v>
      </c>
      <c r="N35" s="155"/>
      <c r="O35" s="155">
        <v>-1879</v>
      </c>
      <c r="P35" s="155"/>
      <c r="Q35" s="155">
        <v>-4007</v>
      </c>
      <c r="R35" s="155"/>
      <c r="S35" s="155">
        <v>-5074</v>
      </c>
      <c r="T35" s="36"/>
      <c r="U35" s="36"/>
      <c r="V35" s="155">
        <v>-6348</v>
      </c>
      <c r="W35" s="38"/>
      <c r="X35" s="155">
        <v>-7843</v>
      </c>
      <c r="Y35" s="38"/>
      <c r="Z35" s="155">
        <v>-1092</v>
      </c>
      <c r="AA35" s="38"/>
      <c r="AB35" s="155">
        <v>-2115</v>
      </c>
      <c r="AC35" s="38"/>
      <c r="AD35" s="155">
        <v>-3080</v>
      </c>
      <c r="AE35" s="38"/>
      <c r="AF35" s="155">
        <v>-7438</v>
      </c>
      <c r="AG35" s="155"/>
      <c r="AH35" s="155">
        <v>-1879</v>
      </c>
      <c r="AI35" s="155"/>
      <c r="AJ35" s="155">
        <v>-4007</v>
      </c>
      <c r="AK35" s="155"/>
      <c r="AL35" s="155">
        <v>-5074</v>
      </c>
      <c r="AM35" s="38"/>
      <c r="AN35" s="155">
        <v>-6182</v>
      </c>
      <c r="AO35" s="36"/>
      <c r="AP35" s="155">
        <v>-1153</v>
      </c>
      <c r="AQ35" s="36"/>
      <c r="AR35" s="155">
        <v>-2216</v>
      </c>
      <c r="AS35" s="36"/>
      <c r="AT35" s="155">
        <v>-2988</v>
      </c>
      <c r="AU35" s="38"/>
      <c r="AV35" s="155">
        <v>-3825</v>
      </c>
      <c r="AW35" s="36"/>
      <c r="AX35" s="155">
        <v>-672</v>
      </c>
      <c r="AY35" s="36"/>
      <c r="AZ35" s="155">
        <v>-820</v>
      </c>
      <c r="BA35" s="36"/>
      <c r="BB35" s="155">
        <v>-951</v>
      </c>
      <c r="BC35" s="36"/>
      <c r="BD35" s="36"/>
    </row>
    <row r="36" spans="1:56">
      <c r="A36" s="34" t="s">
        <v>182</v>
      </c>
      <c r="B36" s="155"/>
      <c r="C36" s="35">
        <v>-8574</v>
      </c>
      <c r="D36" s="155"/>
      <c r="E36" s="35">
        <v>-10992</v>
      </c>
      <c r="F36" s="155"/>
      <c r="G36" s="35">
        <v>-1596</v>
      </c>
      <c r="H36" s="155"/>
      <c r="I36" s="35">
        <v>-3695</v>
      </c>
      <c r="J36" s="155"/>
      <c r="K36" s="35">
        <v>-5427</v>
      </c>
      <c r="L36" s="155"/>
      <c r="M36" s="35">
        <v>-7552</v>
      </c>
      <c r="N36" s="155"/>
      <c r="O36" s="35">
        <v>-5561</v>
      </c>
      <c r="P36" s="155"/>
      <c r="Q36" s="35">
        <v>-10440</v>
      </c>
      <c r="R36" s="155"/>
      <c r="S36" s="35">
        <v>-14304</v>
      </c>
      <c r="T36" s="36"/>
      <c r="U36" s="36"/>
      <c r="V36" s="35">
        <v>0</v>
      </c>
      <c r="W36" s="155"/>
      <c r="X36" s="35">
        <v>0</v>
      </c>
      <c r="Y36" s="155"/>
      <c r="Z36" s="35">
        <v>0</v>
      </c>
      <c r="AA36" s="155"/>
      <c r="AB36" s="35">
        <v>0</v>
      </c>
      <c r="AC36" s="155"/>
      <c r="AD36" s="35">
        <v>0</v>
      </c>
      <c r="AE36" s="155"/>
      <c r="AF36" s="35">
        <v>0</v>
      </c>
      <c r="AG36" s="155"/>
      <c r="AH36" s="35">
        <v>0</v>
      </c>
      <c r="AI36" s="155"/>
      <c r="AJ36" s="35">
        <v>0</v>
      </c>
      <c r="AK36" s="155"/>
      <c r="AL36" s="35">
        <v>0</v>
      </c>
      <c r="AM36" s="155"/>
      <c r="AN36" s="35">
        <v>0</v>
      </c>
      <c r="AO36" s="36"/>
      <c r="AP36" s="35">
        <v>0</v>
      </c>
      <c r="AQ36" s="36"/>
      <c r="AR36" s="35">
        <v>0</v>
      </c>
      <c r="AS36" s="36"/>
      <c r="AT36" s="35">
        <v>0</v>
      </c>
      <c r="AU36" s="155"/>
      <c r="AV36" s="35">
        <v>0</v>
      </c>
      <c r="AW36" s="36"/>
      <c r="AX36" s="35">
        <v>0</v>
      </c>
      <c r="AY36" s="36"/>
      <c r="AZ36" s="35">
        <v>0</v>
      </c>
      <c r="BA36" s="36"/>
      <c r="BB36" s="35">
        <v>0</v>
      </c>
      <c r="BC36" s="36"/>
      <c r="BD36" s="36"/>
    </row>
    <row r="37" spans="1:56">
      <c r="A37" s="37" t="s">
        <v>295</v>
      </c>
      <c r="B37" s="38"/>
      <c r="C37" s="155">
        <v>4593</v>
      </c>
      <c r="D37" s="38"/>
      <c r="E37" s="155">
        <v>4607</v>
      </c>
      <c r="F37" s="38"/>
      <c r="G37" s="155">
        <v>2</v>
      </c>
      <c r="H37" s="38"/>
      <c r="I37" s="155">
        <v>1014</v>
      </c>
      <c r="J37" s="38"/>
      <c r="K37" s="155">
        <v>1095</v>
      </c>
      <c r="L37" s="38"/>
      <c r="M37" s="155">
        <v>3568</v>
      </c>
      <c r="N37" s="155"/>
      <c r="O37" s="155">
        <v>7</v>
      </c>
      <c r="P37" s="155"/>
      <c r="Q37" s="155">
        <v>20</v>
      </c>
      <c r="R37" s="155"/>
      <c r="S37" s="155">
        <v>360</v>
      </c>
      <c r="T37" s="36"/>
      <c r="U37" s="36"/>
      <c r="V37" s="155">
        <v>4593</v>
      </c>
      <c r="W37" s="38"/>
      <c r="X37" s="155">
        <v>4607</v>
      </c>
      <c r="Y37" s="38"/>
      <c r="Z37" s="155">
        <v>2</v>
      </c>
      <c r="AA37" s="38"/>
      <c r="AB37" s="155">
        <v>1014</v>
      </c>
      <c r="AC37" s="38"/>
      <c r="AD37" s="155">
        <v>1095</v>
      </c>
      <c r="AE37" s="38"/>
      <c r="AF37" s="155">
        <v>3568</v>
      </c>
      <c r="AG37" s="155"/>
      <c r="AH37" s="155">
        <v>7</v>
      </c>
      <c r="AI37" s="155"/>
      <c r="AJ37" s="155">
        <v>20</v>
      </c>
      <c r="AK37" s="155"/>
      <c r="AL37" s="155">
        <v>360</v>
      </c>
      <c r="AM37" s="38"/>
      <c r="AN37" s="155">
        <v>360</v>
      </c>
      <c r="AO37" s="36"/>
      <c r="AP37" s="155">
        <v>38222</v>
      </c>
      <c r="AQ37" s="36"/>
      <c r="AR37" s="155">
        <v>38222</v>
      </c>
      <c r="AS37" s="36"/>
      <c r="AT37" s="155">
        <v>50126</v>
      </c>
      <c r="AU37" s="38"/>
      <c r="AV37" s="155">
        <v>50126</v>
      </c>
      <c r="AW37" s="36"/>
      <c r="AX37" s="155">
        <v>0</v>
      </c>
      <c r="AY37" s="36"/>
      <c r="AZ37" s="155">
        <v>4252</v>
      </c>
      <c r="BA37" s="36"/>
      <c r="BB37" s="155">
        <v>4252</v>
      </c>
      <c r="BC37" s="36"/>
      <c r="BD37" s="36"/>
    </row>
    <row r="38" spans="1:56">
      <c r="A38" s="34" t="s">
        <v>321</v>
      </c>
      <c r="B38" s="155"/>
      <c r="C38" s="35"/>
      <c r="D38" s="155"/>
      <c r="E38" s="35">
        <v>0</v>
      </c>
      <c r="F38" s="155"/>
      <c r="G38" s="35"/>
      <c r="H38" s="155"/>
      <c r="I38" s="35"/>
      <c r="J38" s="155"/>
      <c r="K38" s="35"/>
      <c r="L38" s="155"/>
      <c r="M38" s="35">
        <v>0</v>
      </c>
      <c r="N38" s="155"/>
      <c r="O38" s="35"/>
      <c r="P38" s="155"/>
      <c r="Q38" s="35"/>
      <c r="R38" s="155"/>
      <c r="S38" s="35"/>
      <c r="T38" s="36"/>
      <c r="U38" s="36"/>
      <c r="V38" s="35"/>
      <c r="W38" s="155"/>
      <c r="X38" s="35">
        <v>0</v>
      </c>
      <c r="Y38" s="155"/>
      <c r="Z38" s="35"/>
      <c r="AA38" s="155"/>
      <c r="AB38" s="35"/>
      <c r="AC38" s="155"/>
      <c r="AD38" s="35"/>
      <c r="AE38" s="155"/>
      <c r="AF38" s="35">
        <v>0</v>
      </c>
      <c r="AG38" s="155"/>
      <c r="AH38" s="35">
        <v>0</v>
      </c>
      <c r="AI38" s="155"/>
      <c r="AJ38" s="35">
        <v>0</v>
      </c>
      <c r="AK38" s="155"/>
      <c r="AL38" s="35">
        <v>0</v>
      </c>
      <c r="AM38" s="155"/>
      <c r="AN38" s="35">
        <v>0</v>
      </c>
      <c r="AO38" s="36"/>
      <c r="AP38" s="35">
        <v>0</v>
      </c>
      <c r="AQ38" s="36"/>
      <c r="AR38" s="35">
        <v>0</v>
      </c>
      <c r="AS38" s="36"/>
      <c r="AT38" s="35">
        <v>0</v>
      </c>
      <c r="AU38" s="155"/>
      <c r="AV38" s="35">
        <v>-700</v>
      </c>
      <c r="AW38" s="36"/>
      <c r="AX38" s="35">
        <v>0</v>
      </c>
      <c r="AY38" s="36"/>
      <c r="AZ38" s="35">
        <v>0</v>
      </c>
      <c r="BA38" s="36"/>
      <c r="BB38" s="35">
        <v>0</v>
      </c>
      <c r="BC38" s="36"/>
      <c r="BD38" s="36"/>
    </row>
    <row r="39" spans="1:56">
      <c r="A39" s="37" t="s">
        <v>183</v>
      </c>
      <c r="B39" s="38"/>
      <c r="C39" s="155">
        <v>91</v>
      </c>
      <c r="D39" s="38"/>
      <c r="E39" s="155">
        <v>91</v>
      </c>
      <c r="F39" s="38"/>
      <c r="G39" s="155">
        <v>0</v>
      </c>
      <c r="H39" s="38"/>
      <c r="I39" s="155">
        <v>0</v>
      </c>
      <c r="J39" s="38"/>
      <c r="K39" s="155">
        <v>0</v>
      </c>
      <c r="L39" s="38"/>
      <c r="M39" s="155">
        <v>0</v>
      </c>
      <c r="N39" s="155"/>
      <c r="O39" s="155">
        <v>0</v>
      </c>
      <c r="P39" s="155"/>
      <c r="Q39" s="155">
        <v>0</v>
      </c>
      <c r="R39" s="155"/>
      <c r="S39" s="155">
        <v>0</v>
      </c>
      <c r="T39" s="36"/>
      <c r="U39" s="36"/>
      <c r="V39" s="155">
        <v>91</v>
      </c>
      <c r="W39" s="38"/>
      <c r="X39" s="155">
        <v>91</v>
      </c>
      <c r="Y39" s="38"/>
      <c r="Z39" s="155">
        <v>0</v>
      </c>
      <c r="AA39" s="38"/>
      <c r="AB39" s="155">
        <v>0</v>
      </c>
      <c r="AC39" s="38"/>
      <c r="AD39" s="155">
        <v>0</v>
      </c>
      <c r="AE39" s="38"/>
      <c r="AF39" s="155">
        <v>0</v>
      </c>
      <c r="AG39" s="155"/>
      <c r="AH39" s="155">
        <v>0</v>
      </c>
      <c r="AI39" s="155"/>
      <c r="AJ39" s="155">
        <v>0</v>
      </c>
      <c r="AK39" s="155"/>
      <c r="AL39" s="155">
        <v>0</v>
      </c>
      <c r="AM39" s="38"/>
      <c r="AN39" s="155">
        <v>0</v>
      </c>
      <c r="AO39" s="36"/>
      <c r="AP39" s="155">
        <v>0</v>
      </c>
      <c r="AQ39" s="36"/>
      <c r="AR39" s="155">
        <v>0</v>
      </c>
      <c r="AS39" s="36"/>
      <c r="AT39" s="155">
        <v>0</v>
      </c>
      <c r="AU39" s="38"/>
      <c r="AV39" s="155">
        <v>0</v>
      </c>
      <c r="AW39" s="36"/>
      <c r="AX39" s="155">
        <v>0</v>
      </c>
      <c r="AY39" s="36"/>
      <c r="AZ39" s="155">
        <v>0</v>
      </c>
      <c r="BA39" s="36"/>
      <c r="BB39" s="155">
        <v>0</v>
      </c>
      <c r="BC39" s="36"/>
      <c r="BD39" s="36"/>
    </row>
    <row r="40" spans="1:56">
      <c r="A40" s="34" t="s">
        <v>320</v>
      </c>
      <c r="B40" s="155"/>
      <c r="C40" s="35">
        <v>-423428</v>
      </c>
      <c r="D40" s="155"/>
      <c r="E40" s="35">
        <v>-423797</v>
      </c>
      <c r="F40" s="155"/>
      <c r="G40" s="35">
        <v>0</v>
      </c>
      <c r="H40" s="155"/>
      <c r="I40" s="35">
        <v>-4145</v>
      </c>
      <c r="J40" s="155"/>
      <c r="K40" s="35">
        <v>-6513</v>
      </c>
      <c r="L40" s="155"/>
      <c r="M40" s="35">
        <v>-34810</v>
      </c>
      <c r="N40" s="155"/>
      <c r="O40" s="35">
        <v>0</v>
      </c>
      <c r="P40" s="155"/>
      <c r="Q40" s="35">
        <v>-5000</v>
      </c>
      <c r="R40" s="155"/>
      <c r="S40" s="35">
        <v>-5000</v>
      </c>
      <c r="T40" s="36"/>
      <c r="U40" s="36"/>
      <c r="V40" s="35">
        <v>-423428</v>
      </c>
      <c r="W40" s="155"/>
      <c r="X40" s="35">
        <v>-423797</v>
      </c>
      <c r="Y40" s="155"/>
      <c r="Z40" s="35">
        <v>0</v>
      </c>
      <c r="AA40" s="155"/>
      <c r="AB40" s="35">
        <v>-4145</v>
      </c>
      <c r="AC40" s="155"/>
      <c r="AD40" s="35">
        <v>-6513</v>
      </c>
      <c r="AE40" s="155"/>
      <c r="AF40" s="35">
        <v>-34810</v>
      </c>
      <c r="AG40" s="155"/>
      <c r="AH40" s="35">
        <v>0</v>
      </c>
      <c r="AI40" s="155"/>
      <c r="AJ40" s="35">
        <v>-5000</v>
      </c>
      <c r="AK40" s="155"/>
      <c r="AL40" s="35">
        <v>-5000</v>
      </c>
      <c r="AM40" s="155"/>
      <c r="AN40" s="35">
        <v>-5000</v>
      </c>
      <c r="AO40" s="36"/>
      <c r="AP40" s="35">
        <v>-3500</v>
      </c>
      <c r="AQ40" s="36"/>
      <c r="AR40" s="35">
        <v>-3500</v>
      </c>
      <c r="AS40" s="36"/>
      <c r="AT40" s="35">
        <v>-12500</v>
      </c>
      <c r="AU40" s="155"/>
      <c r="AV40" s="35">
        <v>-12500</v>
      </c>
      <c r="AW40" s="36"/>
      <c r="AX40" s="35">
        <v>0</v>
      </c>
      <c r="AY40" s="36"/>
      <c r="AZ40" s="35">
        <v>0</v>
      </c>
      <c r="BA40" s="36"/>
      <c r="BB40" s="35">
        <v>0</v>
      </c>
      <c r="BC40" s="36"/>
      <c r="BD40" s="36"/>
    </row>
    <row r="41" spans="1:56">
      <c r="A41" s="32" t="s">
        <v>217</v>
      </c>
      <c r="B41" s="155"/>
      <c r="C41" s="161">
        <f>SUM(C34:C40)</f>
        <v>-440667</v>
      </c>
      <c r="D41" s="155"/>
      <c r="E41" s="161">
        <f>SUM(E34:E40)</f>
        <v>-452374</v>
      </c>
      <c r="F41" s="155"/>
      <c r="G41" s="161">
        <f>SUM(G34:G40)</f>
        <v>-8643</v>
      </c>
      <c r="H41" s="155"/>
      <c r="I41" s="161">
        <v>-19185</v>
      </c>
      <c r="J41" s="155"/>
      <c r="K41" s="161">
        <v>-28002</v>
      </c>
      <c r="L41" s="155"/>
      <c r="M41" s="161">
        <v>-66304</v>
      </c>
      <c r="N41" s="156"/>
      <c r="O41" s="161">
        <f>SUM(O34:O40)</f>
        <v>-13005</v>
      </c>
      <c r="P41" s="156"/>
      <c r="Q41" s="161">
        <f>SUM(Q34:Q40)</f>
        <v>-28499</v>
      </c>
      <c r="R41" s="156"/>
      <c r="S41" s="161">
        <f>SUM(S34:S40)</f>
        <v>-34815</v>
      </c>
      <c r="T41" s="36"/>
      <c r="U41" s="36"/>
      <c r="V41" s="161">
        <f>SUM(V34:V40)</f>
        <v>-432093</v>
      </c>
      <c r="W41" s="155"/>
      <c r="X41" s="161">
        <f>SUM(X34:X40)</f>
        <v>-441382</v>
      </c>
      <c r="Y41" s="155"/>
      <c r="Z41" s="161">
        <f>SUM(Z34:Z40)</f>
        <v>-7047</v>
      </c>
      <c r="AA41" s="155"/>
      <c r="AB41" s="161">
        <f>SUM(AB34:AB40)</f>
        <v>-15490</v>
      </c>
      <c r="AC41" s="155"/>
      <c r="AD41" s="161">
        <f>SUM(AD34:AD40)</f>
        <v>-22575</v>
      </c>
      <c r="AE41" s="155"/>
      <c r="AF41" s="161">
        <f>SUM(AF34:AF40)</f>
        <v>-58752</v>
      </c>
      <c r="AG41" s="156"/>
      <c r="AH41" s="161">
        <f>SUM(AH34:AH40)</f>
        <v>-7444</v>
      </c>
      <c r="AI41" s="156"/>
      <c r="AJ41" s="161">
        <f>SUM(AJ34:AJ40)</f>
        <v>-18059</v>
      </c>
      <c r="AK41" s="156"/>
      <c r="AL41" s="161">
        <f>SUM(AL34:AL40)</f>
        <v>-20511</v>
      </c>
      <c r="AM41" s="155"/>
      <c r="AN41" s="161">
        <f>SUM(AN34:AN40)</f>
        <v>-25182</v>
      </c>
      <c r="AO41" s="36"/>
      <c r="AP41" s="161">
        <f>SUM(AP34:AP40)</f>
        <v>29978</v>
      </c>
      <c r="AQ41" s="36"/>
      <c r="AR41" s="161">
        <v>26740</v>
      </c>
      <c r="AS41" s="36"/>
      <c r="AT41" s="161">
        <v>27745</v>
      </c>
      <c r="AU41" s="155"/>
      <c r="AV41" s="161">
        <f>SUM(AV34:AV40)</f>
        <v>21438</v>
      </c>
      <c r="AW41" s="36"/>
      <c r="AX41" s="161">
        <f>SUM(AX34:AX40)</f>
        <v>-2281</v>
      </c>
      <c r="AY41" s="36"/>
      <c r="AZ41" s="161">
        <f>SUM(AZ34:AZ40)</f>
        <v>-66</v>
      </c>
      <c r="BA41" s="36"/>
      <c r="BB41" s="161">
        <f>SUM(BB34:BB40)</f>
        <v>-3649</v>
      </c>
      <c r="BC41" s="36"/>
      <c r="BD41" s="36"/>
    </row>
    <row r="42" spans="1:56" ht="9.75" customHeight="1" outlineLevel="1">
      <c r="A42" s="37"/>
      <c r="B42" s="155"/>
      <c r="C42" s="155"/>
      <c r="D42" s="155"/>
      <c r="E42" s="155"/>
      <c r="F42" s="155"/>
      <c r="G42" s="155"/>
      <c r="H42" s="155"/>
      <c r="I42" s="155"/>
      <c r="J42" s="155"/>
      <c r="K42" s="155"/>
      <c r="L42" s="155"/>
      <c r="M42" s="155"/>
      <c r="N42" s="155"/>
      <c r="O42" s="155"/>
      <c r="P42" s="155"/>
      <c r="Q42" s="155"/>
      <c r="R42" s="155"/>
      <c r="S42" s="155"/>
      <c r="T42" s="36"/>
      <c r="U42" s="36"/>
      <c r="V42" s="155"/>
      <c r="W42" s="155"/>
      <c r="X42" s="155"/>
      <c r="Y42" s="155"/>
      <c r="Z42" s="155" t="s">
        <v>118</v>
      </c>
      <c r="AA42" s="155"/>
      <c r="AB42" s="155" t="s">
        <v>118</v>
      </c>
      <c r="AC42" s="155"/>
      <c r="AD42" s="155" t="s">
        <v>118</v>
      </c>
      <c r="AE42" s="155"/>
      <c r="AF42" s="155"/>
      <c r="AG42" s="155"/>
      <c r="AH42" s="155" t="s">
        <v>118</v>
      </c>
      <c r="AI42" s="155"/>
      <c r="AJ42" s="183" t="s">
        <v>118</v>
      </c>
      <c r="AK42" s="155"/>
      <c r="AL42" s="155" t="s">
        <v>118</v>
      </c>
      <c r="AM42" s="155"/>
      <c r="AN42" s="155"/>
      <c r="AO42" s="36"/>
      <c r="AP42" s="155" t="s">
        <v>118</v>
      </c>
      <c r="AQ42" s="36"/>
      <c r="AR42" s="155"/>
      <c r="AS42" s="36"/>
      <c r="AT42" s="155"/>
      <c r="AU42" s="155"/>
      <c r="AV42" s="155"/>
      <c r="AW42" s="36"/>
      <c r="AX42" s="155"/>
      <c r="AY42" s="36"/>
      <c r="AZ42" s="155"/>
      <c r="BA42" s="36"/>
      <c r="BB42" s="155"/>
      <c r="BC42" s="36"/>
      <c r="BD42" s="42"/>
    </row>
    <row r="43" spans="1:56" outlineLevel="1">
      <c r="A43" s="39" t="s">
        <v>91</v>
      </c>
      <c r="B43" s="155"/>
      <c r="C43" s="35"/>
      <c r="D43" s="155"/>
      <c r="E43" s="35"/>
      <c r="F43" s="155"/>
      <c r="G43" s="35"/>
      <c r="H43" s="155"/>
      <c r="I43" s="35"/>
      <c r="J43" s="155"/>
      <c r="K43" s="35"/>
      <c r="L43" s="155"/>
      <c r="M43" s="35"/>
      <c r="N43" s="155"/>
      <c r="O43" s="35"/>
      <c r="P43" s="155"/>
      <c r="Q43" s="35"/>
      <c r="R43" s="155"/>
      <c r="S43" s="35"/>
      <c r="T43" s="36"/>
      <c r="U43" s="36"/>
      <c r="V43" s="35"/>
      <c r="W43" s="155"/>
      <c r="X43" s="35"/>
      <c r="Y43" s="155"/>
      <c r="Z43" s="35"/>
      <c r="AA43" s="155"/>
      <c r="AB43" s="35"/>
      <c r="AC43" s="155"/>
      <c r="AD43" s="35"/>
      <c r="AE43" s="155"/>
      <c r="AF43" s="35" t="s">
        <v>118</v>
      </c>
      <c r="AG43" s="155"/>
      <c r="AH43" s="35"/>
      <c r="AI43" s="155"/>
      <c r="AJ43" s="217"/>
      <c r="AK43" s="155"/>
      <c r="AL43" s="35"/>
      <c r="AM43" s="155"/>
      <c r="AN43" s="35" t="s">
        <v>118</v>
      </c>
      <c r="AO43" s="36"/>
      <c r="AP43" s="35"/>
      <c r="AQ43" s="36"/>
      <c r="AR43" s="35"/>
      <c r="AS43" s="36"/>
      <c r="AT43" s="35"/>
      <c r="AU43" s="155"/>
      <c r="AV43" s="35" t="s">
        <v>118</v>
      </c>
      <c r="AW43" s="36"/>
      <c r="AX43" s="35"/>
      <c r="AY43" s="36"/>
      <c r="AZ43" s="35"/>
      <c r="BA43" s="36"/>
      <c r="BB43" s="35"/>
      <c r="BC43" s="36"/>
      <c r="BD43" s="42"/>
    </row>
    <row r="44" spans="1:56" outlineLevel="1">
      <c r="A44" s="37" t="s">
        <v>92</v>
      </c>
      <c r="B44" s="155"/>
      <c r="C44" s="155">
        <v>-210</v>
      </c>
      <c r="D44" s="155"/>
      <c r="E44" s="155">
        <v>-210</v>
      </c>
      <c r="F44" s="155"/>
      <c r="G44" s="155">
        <v>0</v>
      </c>
      <c r="H44" s="155"/>
      <c r="I44" s="155">
        <v>0</v>
      </c>
      <c r="J44" s="155"/>
      <c r="K44" s="155">
        <v>0</v>
      </c>
      <c r="L44" s="155"/>
      <c r="M44" s="155">
        <v>0</v>
      </c>
      <c r="N44" s="155"/>
      <c r="O44" s="155">
        <v>0</v>
      </c>
      <c r="P44" s="155"/>
      <c r="Q44" s="155">
        <v>0</v>
      </c>
      <c r="R44" s="155"/>
      <c r="S44" s="155">
        <v>0</v>
      </c>
      <c r="T44" s="36"/>
      <c r="U44" s="36"/>
      <c r="V44" s="155">
        <v>-210</v>
      </c>
      <c r="W44" s="155"/>
      <c r="X44" s="155">
        <v>-210</v>
      </c>
      <c r="Y44" s="155"/>
      <c r="Z44" s="155">
        <v>0</v>
      </c>
      <c r="AA44" s="155"/>
      <c r="AB44" s="155">
        <v>0</v>
      </c>
      <c r="AC44" s="155"/>
      <c r="AD44" s="155">
        <v>0</v>
      </c>
      <c r="AE44" s="155"/>
      <c r="AF44" s="155">
        <v>0</v>
      </c>
      <c r="AG44" s="155"/>
      <c r="AH44" s="155">
        <v>0</v>
      </c>
      <c r="AI44" s="155"/>
      <c r="AJ44" s="183">
        <v>0</v>
      </c>
      <c r="AK44" s="155"/>
      <c r="AL44" s="155">
        <v>0</v>
      </c>
      <c r="AM44" s="155"/>
      <c r="AN44" s="155">
        <v>0</v>
      </c>
      <c r="AO44" s="36"/>
      <c r="AP44" s="155">
        <v>0</v>
      </c>
      <c r="AQ44" s="36"/>
      <c r="AR44" s="155">
        <v>0</v>
      </c>
      <c r="AS44" s="36"/>
      <c r="AT44" s="155">
        <v>0</v>
      </c>
      <c r="AU44" s="155"/>
      <c r="AV44" s="155">
        <v>0</v>
      </c>
      <c r="AW44" s="36"/>
      <c r="AX44" s="155">
        <v>0</v>
      </c>
      <c r="AY44" s="36"/>
      <c r="AZ44" s="155">
        <v>0</v>
      </c>
      <c r="BA44" s="36"/>
      <c r="BB44" s="155">
        <v>0</v>
      </c>
      <c r="BC44" s="36"/>
      <c r="BD44" s="42"/>
    </row>
    <row r="45" spans="1:56" outlineLevel="1">
      <c r="A45" s="34" t="s">
        <v>298</v>
      </c>
      <c r="B45" s="155"/>
      <c r="C45" s="35">
        <v>35512</v>
      </c>
      <c r="D45" s="155"/>
      <c r="E45" s="35">
        <v>35512</v>
      </c>
      <c r="F45" s="155"/>
      <c r="G45" s="35">
        <v>0</v>
      </c>
      <c r="H45" s="155"/>
      <c r="I45" s="35">
        <v>0</v>
      </c>
      <c r="J45" s="155"/>
      <c r="K45" s="35">
        <v>1067</v>
      </c>
      <c r="L45" s="155"/>
      <c r="M45" s="35">
        <v>1067</v>
      </c>
      <c r="N45" s="155"/>
      <c r="O45" s="35">
        <v>0</v>
      </c>
      <c r="P45" s="155"/>
      <c r="Q45" s="35">
        <v>355</v>
      </c>
      <c r="R45" s="155"/>
      <c r="S45" s="35">
        <v>355</v>
      </c>
      <c r="T45" s="36"/>
      <c r="U45" s="36"/>
      <c r="V45" s="35">
        <v>0</v>
      </c>
      <c r="W45" s="155"/>
      <c r="X45" s="35">
        <v>0</v>
      </c>
      <c r="Y45" s="155"/>
      <c r="Z45" s="35">
        <v>0</v>
      </c>
      <c r="AA45" s="155"/>
      <c r="AB45" s="35">
        <v>0</v>
      </c>
      <c r="AC45" s="155"/>
      <c r="AD45" s="35">
        <v>0</v>
      </c>
      <c r="AE45" s="155"/>
      <c r="AF45" s="35">
        <v>0</v>
      </c>
      <c r="AG45" s="155"/>
      <c r="AH45" s="35">
        <v>0</v>
      </c>
      <c r="AI45" s="155"/>
      <c r="AJ45" s="217">
        <v>0</v>
      </c>
      <c r="AK45" s="155"/>
      <c r="AL45" s="35">
        <v>0</v>
      </c>
      <c r="AM45" s="155"/>
      <c r="AN45" s="35">
        <v>0</v>
      </c>
      <c r="AO45" s="36"/>
      <c r="AP45" s="35">
        <v>0</v>
      </c>
      <c r="AQ45" s="36"/>
      <c r="AR45" s="35">
        <v>0</v>
      </c>
      <c r="AS45" s="36"/>
      <c r="AT45" s="35">
        <v>0</v>
      </c>
      <c r="AU45" s="155"/>
      <c r="AV45" s="35">
        <v>0</v>
      </c>
      <c r="AW45" s="36"/>
      <c r="AX45" s="35">
        <v>0</v>
      </c>
      <c r="AY45" s="36"/>
      <c r="AZ45" s="35">
        <v>0</v>
      </c>
      <c r="BA45" s="36"/>
      <c r="BB45" s="35">
        <v>0</v>
      </c>
      <c r="BC45" s="36"/>
      <c r="BD45" s="42"/>
    </row>
    <row r="46" spans="1:56" outlineLevel="1">
      <c r="A46" s="37" t="s">
        <v>108</v>
      </c>
      <c r="B46" s="155"/>
      <c r="C46" s="155">
        <v>204417</v>
      </c>
      <c r="D46" s="155"/>
      <c r="E46" s="155">
        <v>204417</v>
      </c>
      <c r="F46" s="155"/>
      <c r="G46" s="155">
        <v>0</v>
      </c>
      <c r="H46" s="155"/>
      <c r="I46" s="155">
        <v>0</v>
      </c>
      <c r="J46" s="155"/>
      <c r="K46" s="155">
        <v>0</v>
      </c>
      <c r="L46" s="155"/>
      <c r="M46" s="155">
        <v>0</v>
      </c>
      <c r="N46" s="155"/>
      <c r="O46" s="155">
        <v>0</v>
      </c>
      <c r="P46" s="155"/>
      <c r="Q46" s="155">
        <v>0</v>
      </c>
      <c r="R46" s="155"/>
      <c r="S46" s="155">
        <v>0</v>
      </c>
      <c r="T46" s="36"/>
      <c r="U46" s="36"/>
      <c r="V46" s="155">
        <v>204417</v>
      </c>
      <c r="W46" s="155"/>
      <c r="X46" s="155">
        <v>204417</v>
      </c>
      <c r="Y46" s="155"/>
      <c r="Z46" s="155">
        <v>0</v>
      </c>
      <c r="AA46" s="155"/>
      <c r="AB46" s="155">
        <v>0</v>
      </c>
      <c r="AC46" s="155"/>
      <c r="AD46" s="155">
        <v>0</v>
      </c>
      <c r="AE46" s="155"/>
      <c r="AF46" s="155">
        <v>0</v>
      </c>
      <c r="AG46" s="155"/>
      <c r="AH46" s="155">
        <v>0</v>
      </c>
      <c r="AI46" s="155"/>
      <c r="AJ46" s="183">
        <v>0</v>
      </c>
      <c r="AK46" s="155"/>
      <c r="AL46" s="155">
        <v>0</v>
      </c>
      <c r="AM46" s="155"/>
      <c r="AN46" s="155">
        <v>0</v>
      </c>
      <c r="AO46" s="36"/>
      <c r="AP46" s="155">
        <v>0</v>
      </c>
      <c r="AQ46" s="36"/>
      <c r="AR46" s="155">
        <v>0</v>
      </c>
      <c r="AS46" s="36"/>
      <c r="AT46" s="155">
        <v>0</v>
      </c>
      <c r="AU46" s="155"/>
      <c r="AV46" s="155">
        <v>0</v>
      </c>
      <c r="AW46" s="36"/>
      <c r="AX46" s="155">
        <v>25065</v>
      </c>
      <c r="AY46" s="36"/>
      <c r="AZ46" s="155">
        <f>25065+18118</f>
        <v>43183</v>
      </c>
      <c r="BA46" s="36"/>
      <c r="BB46" s="155">
        <f>25065+249169</f>
        <v>274234</v>
      </c>
      <c r="BC46" s="36"/>
      <c r="BD46" s="42"/>
    </row>
    <row r="47" spans="1:56" outlineLevel="1">
      <c r="A47" s="34" t="s">
        <v>109</v>
      </c>
      <c r="B47" s="155"/>
      <c r="C47" s="35">
        <v>27031</v>
      </c>
      <c r="D47" s="155"/>
      <c r="E47" s="35">
        <v>27031</v>
      </c>
      <c r="F47" s="155"/>
      <c r="G47" s="35">
        <v>0</v>
      </c>
      <c r="H47" s="155"/>
      <c r="I47" s="35">
        <v>0</v>
      </c>
      <c r="J47" s="155"/>
      <c r="K47" s="35">
        <v>0</v>
      </c>
      <c r="L47" s="155"/>
      <c r="M47" s="35">
        <v>0</v>
      </c>
      <c r="N47" s="155"/>
      <c r="O47" s="35">
        <v>0</v>
      </c>
      <c r="P47" s="155"/>
      <c r="Q47" s="35">
        <v>0</v>
      </c>
      <c r="R47" s="155"/>
      <c r="S47" s="35">
        <v>0</v>
      </c>
      <c r="T47" s="36"/>
      <c r="U47" s="36"/>
      <c r="V47" s="35">
        <v>22333</v>
      </c>
      <c r="W47" s="155"/>
      <c r="X47" s="35">
        <v>22333</v>
      </c>
      <c r="Y47" s="155"/>
      <c r="Z47" s="35">
        <v>0</v>
      </c>
      <c r="AA47" s="155"/>
      <c r="AB47" s="35">
        <v>0</v>
      </c>
      <c r="AC47" s="155"/>
      <c r="AD47" s="35">
        <v>0</v>
      </c>
      <c r="AE47" s="155"/>
      <c r="AF47" s="35">
        <v>0</v>
      </c>
      <c r="AG47" s="155"/>
      <c r="AH47" s="35">
        <v>0</v>
      </c>
      <c r="AI47" s="155"/>
      <c r="AJ47" s="217">
        <v>0</v>
      </c>
      <c r="AK47" s="155"/>
      <c r="AL47" s="35">
        <v>0</v>
      </c>
      <c r="AM47" s="155"/>
      <c r="AN47" s="35">
        <v>0</v>
      </c>
      <c r="AO47" s="36"/>
      <c r="AP47" s="35">
        <v>0</v>
      </c>
      <c r="AQ47" s="36"/>
      <c r="AR47" s="35">
        <v>0</v>
      </c>
      <c r="AS47" s="36"/>
      <c r="AT47" s="35">
        <v>0</v>
      </c>
      <c r="AU47" s="155"/>
      <c r="AV47" s="35">
        <v>0</v>
      </c>
      <c r="AW47" s="36"/>
      <c r="AX47" s="35">
        <v>0</v>
      </c>
      <c r="AY47" s="36"/>
      <c r="AZ47" s="35">
        <v>0</v>
      </c>
      <c r="BA47" s="36"/>
      <c r="BB47" s="35">
        <v>0</v>
      </c>
      <c r="BC47" s="36"/>
      <c r="BD47" s="42"/>
    </row>
    <row r="48" spans="1:56" outlineLevel="1">
      <c r="A48" s="37" t="s">
        <v>116</v>
      </c>
      <c r="B48" s="155"/>
      <c r="C48" s="155">
        <v>0</v>
      </c>
      <c r="D48" s="155"/>
      <c r="E48" s="155">
        <v>-249</v>
      </c>
      <c r="F48" s="155"/>
      <c r="G48" s="155">
        <v>0</v>
      </c>
      <c r="H48" s="155"/>
      <c r="I48" s="155">
        <v>-3479</v>
      </c>
      <c r="J48" s="155"/>
      <c r="K48" s="155">
        <v>-4899</v>
      </c>
      <c r="L48" s="155"/>
      <c r="M48" s="155">
        <v>-7221</v>
      </c>
      <c r="N48" s="155"/>
      <c r="O48" s="155">
        <v>-2872</v>
      </c>
      <c r="P48" s="155"/>
      <c r="Q48" s="155">
        <v>-3480</v>
      </c>
      <c r="R48" s="155"/>
      <c r="S48" s="155">
        <v>-3480</v>
      </c>
      <c r="T48" s="36"/>
      <c r="U48" s="36"/>
      <c r="V48" s="155">
        <v>0</v>
      </c>
      <c r="W48" s="155"/>
      <c r="X48" s="155">
        <v>-249</v>
      </c>
      <c r="Y48" s="155"/>
      <c r="Z48" s="155">
        <v>0</v>
      </c>
      <c r="AA48" s="155"/>
      <c r="AB48" s="155">
        <v>-3479</v>
      </c>
      <c r="AC48" s="155"/>
      <c r="AD48" s="155">
        <v>-4899</v>
      </c>
      <c r="AE48" s="155"/>
      <c r="AF48" s="155">
        <v>-7221</v>
      </c>
      <c r="AG48" s="155"/>
      <c r="AH48" s="155">
        <v>-2872</v>
      </c>
      <c r="AI48" s="155"/>
      <c r="AJ48" s="183">
        <v>-3480</v>
      </c>
      <c r="AK48" s="155"/>
      <c r="AL48" s="155">
        <v>-3480</v>
      </c>
      <c r="AM48" s="155"/>
      <c r="AN48" s="155">
        <v>-3480</v>
      </c>
      <c r="AO48" s="36"/>
      <c r="AP48" s="155">
        <v>0</v>
      </c>
      <c r="AQ48" s="36"/>
      <c r="AR48" s="155">
        <v>0</v>
      </c>
      <c r="AS48" s="36"/>
      <c r="AT48" s="155">
        <v>0</v>
      </c>
      <c r="AU48" s="155"/>
      <c r="AV48" s="155"/>
      <c r="AW48" s="36"/>
      <c r="AX48" s="155">
        <v>0</v>
      </c>
      <c r="AY48" s="36"/>
      <c r="AZ48" s="155">
        <v>0</v>
      </c>
      <c r="BA48" s="36"/>
      <c r="BB48" s="155">
        <v>0</v>
      </c>
      <c r="BC48" s="36"/>
      <c r="BD48" s="42"/>
    </row>
    <row r="49" spans="1:56" outlineLevel="1">
      <c r="A49" s="34" t="s">
        <v>248</v>
      </c>
      <c r="B49" s="155"/>
      <c r="C49" s="35">
        <v>3040</v>
      </c>
      <c r="D49" s="155"/>
      <c r="E49" s="35">
        <v>3116</v>
      </c>
      <c r="F49" s="155"/>
      <c r="G49" s="35">
        <v>1863</v>
      </c>
      <c r="H49" s="155"/>
      <c r="I49" s="35">
        <v>2152</v>
      </c>
      <c r="J49" s="155"/>
      <c r="K49" s="35">
        <v>3068</v>
      </c>
      <c r="L49" s="155"/>
      <c r="M49" s="35">
        <v>11557</v>
      </c>
      <c r="N49" s="155"/>
      <c r="O49" s="35">
        <v>566</v>
      </c>
      <c r="P49" s="155"/>
      <c r="Q49" s="35">
        <v>1544</v>
      </c>
      <c r="R49" s="155"/>
      <c r="S49" s="35">
        <v>1728</v>
      </c>
      <c r="T49" s="36"/>
      <c r="U49" s="36"/>
      <c r="V49" s="35">
        <v>3040</v>
      </c>
      <c r="W49" s="155"/>
      <c r="X49" s="35">
        <v>3116</v>
      </c>
      <c r="Y49" s="155"/>
      <c r="Z49" s="35">
        <v>1863</v>
      </c>
      <c r="AA49" s="155"/>
      <c r="AB49" s="35">
        <v>2152</v>
      </c>
      <c r="AC49" s="155"/>
      <c r="AD49" s="35">
        <v>3068</v>
      </c>
      <c r="AE49" s="155"/>
      <c r="AF49" s="35">
        <v>11557</v>
      </c>
      <c r="AG49" s="155"/>
      <c r="AH49" s="35">
        <v>6904</v>
      </c>
      <c r="AI49" s="155"/>
      <c r="AJ49" s="217">
        <v>14092</v>
      </c>
      <c r="AK49" s="155"/>
      <c r="AL49" s="35">
        <v>21530</v>
      </c>
      <c r="AM49" s="155"/>
      <c r="AN49" s="35">
        <v>39153</v>
      </c>
      <c r="AO49" s="36"/>
      <c r="AP49" s="35">
        <v>11241</v>
      </c>
      <c r="AQ49" s="36"/>
      <c r="AR49" s="35">
        <v>23248</v>
      </c>
      <c r="AS49" s="36"/>
      <c r="AT49" s="35">
        <v>28626</v>
      </c>
      <c r="AU49" s="155"/>
      <c r="AV49" s="35">
        <v>29260</v>
      </c>
      <c r="AW49" s="36"/>
      <c r="AX49" s="35">
        <v>1959</v>
      </c>
      <c r="AY49" s="36"/>
      <c r="AZ49" s="35">
        <v>4776</v>
      </c>
      <c r="BA49" s="36"/>
      <c r="BB49" s="35">
        <v>8537</v>
      </c>
      <c r="BC49" s="36"/>
      <c r="BD49" s="42"/>
    </row>
    <row r="50" spans="1:56" ht="30" outlineLevel="1">
      <c r="A50" s="37" t="s">
        <v>322</v>
      </c>
      <c r="B50" s="155"/>
      <c r="C50" s="155">
        <v>0</v>
      </c>
      <c r="D50" s="155"/>
      <c r="E50" s="155">
        <v>0</v>
      </c>
      <c r="F50" s="155"/>
      <c r="G50" s="155">
        <v>0</v>
      </c>
      <c r="H50" s="155"/>
      <c r="I50" s="155">
        <v>0</v>
      </c>
      <c r="J50" s="155"/>
      <c r="K50" s="155">
        <v>0</v>
      </c>
      <c r="L50" s="155"/>
      <c r="M50" s="155">
        <v>0</v>
      </c>
      <c r="N50" s="155"/>
      <c r="O50" s="155">
        <v>1118</v>
      </c>
      <c r="P50" s="155"/>
      <c r="Q50" s="155">
        <v>2426</v>
      </c>
      <c r="R50" s="155"/>
      <c r="S50" s="155">
        <v>-494</v>
      </c>
      <c r="T50" s="36"/>
      <c r="U50" s="36"/>
      <c r="V50" s="155">
        <v>0</v>
      </c>
      <c r="W50" s="155"/>
      <c r="X50" s="155">
        <v>0</v>
      </c>
      <c r="Y50" s="155"/>
      <c r="Z50" s="155">
        <v>0</v>
      </c>
      <c r="AA50" s="155"/>
      <c r="AB50" s="155">
        <v>0</v>
      </c>
      <c r="AC50" s="155"/>
      <c r="AD50" s="155">
        <v>0</v>
      </c>
      <c r="AE50" s="155"/>
      <c r="AF50" s="155">
        <v>0</v>
      </c>
      <c r="AG50" s="155"/>
      <c r="AH50" s="155">
        <v>1118</v>
      </c>
      <c r="AI50" s="155"/>
      <c r="AJ50" s="183">
        <v>2426</v>
      </c>
      <c r="AK50" s="155"/>
      <c r="AL50" s="155">
        <v>-494</v>
      </c>
      <c r="AM50" s="155"/>
      <c r="AN50" s="155">
        <v>3307</v>
      </c>
      <c r="AO50" s="36"/>
      <c r="AP50" s="155">
        <v>108549</v>
      </c>
      <c r="AQ50" s="36"/>
      <c r="AR50" s="155">
        <v>83837</v>
      </c>
      <c r="AS50" s="36"/>
      <c r="AT50" s="155">
        <v>82665</v>
      </c>
      <c r="AU50" s="155"/>
      <c r="AV50" s="155">
        <v>93832</v>
      </c>
      <c r="AW50" s="36"/>
      <c r="AX50" s="155">
        <v>899</v>
      </c>
      <c r="AY50" s="36"/>
      <c r="AZ50" s="155">
        <v>-2702</v>
      </c>
      <c r="BA50" s="36"/>
      <c r="BB50" s="155">
        <f>102141-105112</f>
        <v>-2971</v>
      </c>
      <c r="BC50" s="36"/>
      <c r="BD50" s="42"/>
    </row>
    <row r="51" spans="1:56" outlineLevel="1">
      <c r="A51" s="34" t="s">
        <v>282</v>
      </c>
      <c r="B51" s="155"/>
      <c r="C51" s="35">
        <v>0</v>
      </c>
      <c r="D51" s="155"/>
      <c r="E51" s="35">
        <v>0</v>
      </c>
      <c r="F51" s="155"/>
      <c r="G51" s="35">
        <v>0</v>
      </c>
      <c r="H51" s="155"/>
      <c r="I51" s="35">
        <v>0</v>
      </c>
      <c r="J51" s="155"/>
      <c r="K51" s="35">
        <v>0</v>
      </c>
      <c r="L51" s="155"/>
      <c r="M51" s="35">
        <v>0</v>
      </c>
      <c r="N51" s="155"/>
      <c r="O51" s="35">
        <v>0</v>
      </c>
      <c r="P51" s="155"/>
      <c r="Q51" s="35">
        <v>0</v>
      </c>
      <c r="R51" s="155"/>
      <c r="S51" s="35">
        <v>-223</v>
      </c>
      <c r="T51" s="36"/>
      <c r="U51" s="36"/>
      <c r="V51" s="35">
        <v>0</v>
      </c>
      <c r="W51" s="155"/>
      <c r="X51" s="35">
        <v>0</v>
      </c>
      <c r="Y51" s="155"/>
      <c r="Z51" s="35">
        <v>0</v>
      </c>
      <c r="AA51" s="155"/>
      <c r="AB51" s="35">
        <v>0</v>
      </c>
      <c r="AC51" s="155"/>
      <c r="AD51" s="35">
        <v>0</v>
      </c>
      <c r="AE51" s="155"/>
      <c r="AF51" s="35">
        <v>0</v>
      </c>
      <c r="AG51" s="155"/>
      <c r="AH51" s="35">
        <v>0</v>
      </c>
      <c r="AI51" s="155"/>
      <c r="AJ51" s="217">
        <v>0</v>
      </c>
      <c r="AK51" s="155"/>
      <c r="AL51" s="35">
        <v>-223</v>
      </c>
      <c r="AM51" s="155"/>
      <c r="AN51" s="35">
        <v>-223</v>
      </c>
      <c r="AO51" s="36"/>
      <c r="AP51" s="35">
        <v>0</v>
      </c>
      <c r="AQ51" s="36"/>
      <c r="AR51" s="35">
        <v>0</v>
      </c>
      <c r="AS51" s="36"/>
      <c r="AT51" s="35">
        <v>0</v>
      </c>
      <c r="AU51" s="155"/>
      <c r="AV51" s="35">
        <v>-7</v>
      </c>
      <c r="AW51" s="36"/>
      <c r="AX51" s="35">
        <v>0</v>
      </c>
      <c r="AY51" s="36"/>
      <c r="AZ51" s="35">
        <v>0</v>
      </c>
      <c r="BA51" s="36"/>
      <c r="BB51" s="35">
        <v>0</v>
      </c>
      <c r="BC51" s="36"/>
      <c r="BD51" s="42"/>
    </row>
    <row r="52" spans="1:56" outlineLevel="1">
      <c r="A52" s="37" t="s">
        <v>93</v>
      </c>
      <c r="B52" s="155"/>
      <c r="C52" s="155">
        <v>20548</v>
      </c>
      <c r="D52" s="155"/>
      <c r="E52" s="155">
        <v>20548</v>
      </c>
      <c r="F52" s="155"/>
      <c r="G52" s="155">
        <v>0</v>
      </c>
      <c r="H52" s="155"/>
      <c r="I52" s="155">
        <v>0</v>
      </c>
      <c r="J52" s="155"/>
      <c r="K52" s="155">
        <v>0</v>
      </c>
      <c r="L52" s="155"/>
      <c r="M52" s="155">
        <v>0</v>
      </c>
      <c r="N52" s="155"/>
      <c r="O52" s="155">
        <v>0</v>
      </c>
      <c r="P52" s="155"/>
      <c r="Q52" s="155">
        <v>0</v>
      </c>
      <c r="R52" s="155"/>
      <c r="S52" s="155"/>
      <c r="T52" s="36"/>
      <c r="U52" s="36"/>
      <c r="V52" s="155">
        <v>20548</v>
      </c>
      <c r="W52" s="155"/>
      <c r="X52" s="155">
        <v>20548</v>
      </c>
      <c r="Y52" s="155"/>
      <c r="Z52" s="155">
        <v>0</v>
      </c>
      <c r="AA52" s="155"/>
      <c r="AB52" s="155">
        <v>0</v>
      </c>
      <c r="AC52" s="155"/>
      <c r="AD52" s="155">
        <v>0</v>
      </c>
      <c r="AE52" s="155"/>
      <c r="AF52" s="155">
        <v>0</v>
      </c>
      <c r="AG52" s="155"/>
      <c r="AH52" s="155">
        <v>0</v>
      </c>
      <c r="AI52" s="155"/>
      <c r="AJ52" s="183">
        <v>0</v>
      </c>
      <c r="AK52" s="155"/>
      <c r="AL52" s="155">
        <v>0</v>
      </c>
      <c r="AM52" s="155"/>
      <c r="AN52" s="155">
        <v>0</v>
      </c>
      <c r="AO52" s="36"/>
      <c r="AP52" s="155">
        <v>0</v>
      </c>
      <c r="AQ52" s="36"/>
      <c r="AR52" s="155">
        <v>0</v>
      </c>
      <c r="AS52" s="36"/>
      <c r="AT52" s="155">
        <v>0</v>
      </c>
      <c r="AU52" s="155"/>
      <c r="AV52" s="155">
        <v>0</v>
      </c>
      <c r="AW52" s="36"/>
      <c r="AX52" s="155">
        <v>0</v>
      </c>
      <c r="AY52" s="36"/>
      <c r="AZ52" s="155">
        <v>0</v>
      </c>
      <c r="BA52" s="36"/>
      <c r="BB52" s="155">
        <v>0</v>
      </c>
      <c r="BC52" s="36"/>
      <c r="BD52" s="42"/>
    </row>
    <row r="53" spans="1:56" outlineLevel="1">
      <c r="A53" s="34" t="s">
        <v>283</v>
      </c>
      <c r="B53" s="155"/>
      <c r="C53" s="35">
        <v>1320500</v>
      </c>
      <c r="D53" s="155"/>
      <c r="E53" s="35">
        <v>1320500</v>
      </c>
      <c r="F53" s="155"/>
      <c r="G53" s="35">
        <v>0</v>
      </c>
      <c r="H53" s="155"/>
      <c r="I53" s="35">
        <v>0</v>
      </c>
      <c r="J53" s="155"/>
      <c r="K53" s="35">
        <v>30000</v>
      </c>
      <c r="L53" s="155"/>
      <c r="M53" s="35">
        <v>30000</v>
      </c>
      <c r="N53" s="155"/>
      <c r="O53" s="35">
        <v>0</v>
      </c>
      <c r="P53" s="155"/>
      <c r="Q53" s="35">
        <v>29850</v>
      </c>
      <c r="R53" s="155"/>
      <c r="S53" s="35">
        <v>29850</v>
      </c>
      <c r="T53" s="36"/>
      <c r="U53" s="36"/>
      <c r="V53" s="35">
        <v>343000</v>
      </c>
      <c r="W53" s="155"/>
      <c r="X53" s="35">
        <v>343000</v>
      </c>
      <c r="Y53" s="155"/>
      <c r="Z53" s="35">
        <v>0</v>
      </c>
      <c r="AA53" s="155"/>
      <c r="AB53" s="35">
        <v>0</v>
      </c>
      <c r="AC53" s="155"/>
      <c r="AD53" s="35">
        <v>30000</v>
      </c>
      <c r="AE53" s="155"/>
      <c r="AF53" s="35">
        <v>30000</v>
      </c>
      <c r="AG53" s="155"/>
      <c r="AH53" s="35">
        <v>0</v>
      </c>
      <c r="AI53" s="155"/>
      <c r="AJ53" s="217">
        <v>29850</v>
      </c>
      <c r="AK53" s="155"/>
      <c r="AL53" s="35">
        <v>29850</v>
      </c>
      <c r="AM53" s="155"/>
      <c r="AN53" s="35">
        <v>29850</v>
      </c>
      <c r="AO53" s="36"/>
      <c r="AP53" s="35">
        <v>0</v>
      </c>
      <c r="AQ53" s="36"/>
      <c r="AR53" s="35">
        <v>0</v>
      </c>
      <c r="AS53" s="36"/>
      <c r="AT53" s="35">
        <v>0</v>
      </c>
      <c r="AU53" s="155"/>
      <c r="AV53" s="35">
        <v>0</v>
      </c>
      <c r="AW53" s="36"/>
      <c r="AX53" s="35">
        <v>0</v>
      </c>
      <c r="AY53" s="36"/>
      <c r="AZ53" s="35">
        <v>0</v>
      </c>
      <c r="BA53" s="36"/>
      <c r="BB53" s="35">
        <v>0</v>
      </c>
      <c r="BC53" s="36"/>
      <c r="BD53" s="42"/>
    </row>
    <row r="54" spans="1:56" outlineLevel="1">
      <c r="A54" s="37" t="s">
        <v>114</v>
      </c>
      <c r="B54" s="155"/>
      <c r="C54" s="155">
        <v>-1055736</v>
      </c>
      <c r="D54" s="155"/>
      <c r="E54" s="155">
        <v>-1055736</v>
      </c>
      <c r="F54" s="155"/>
      <c r="G54" s="155">
        <v>0</v>
      </c>
      <c r="H54" s="155"/>
      <c r="I54" s="155">
        <v>0</v>
      </c>
      <c r="J54" s="155"/>
      <c r="K54" s="155">
        <v>0</v>
      </c>
      <c r="L54" s="155"/>
      <c r="M54" s="155">
        <v>0</v>
      </c>
      <c r="N54" s="155"/>
      <c r="O54" s="155">
        <v>0</v>
      </c>
      <c r="P54" s="155"/>
      <c r="Q54" s="155">
        <v>0</v>
      </c>
      <c r="R54" s="155"/>
      <c r="S54" s="155">
        <v>0</v>
      </c>
      <c r="T54" s="36"/>
      <c r="U54" s="36"/>
      <c r="V54" s="155">
        <v>-1055736</v>
      </c>
      <c r="W54" s="155"/>
      <c r="X54" s="155">
        <v>-1055736</v>
      </c>
      <c r="Y54" s="155"/>
      <c r="Z54" s="155">
        <v>0</v>
      </c>
      <c r="AA54" s="155"/>
      <c r="AB54" s="155">
        <v>0</v>
      </c>
      <c r="AC54" s="155"/>
      <c r="AD54" s="155">
        <v>0</v>
      </c>
      <c r="AE54" s="155"/>
      <c r="AF54" s="155">
        <v>0</v>
      </c>
      <c r="AG54" s="155"/>
      <c r="AH54" s="155">
        <v>0</v>
      </c>
      <c r="AI54" s="155"/>
      <c r="AJ54" s="183">
        <v>0</v>
      </c>
      <c r="AK54" s="155"/>
      <c r="AL54" s="155">
        <v>0</v>
      </c>
      <c r="AM54" s="155"/>
      <c r="AN54" s="155">
        <v>0</v>
      </c>
      <c r="AO54" s="36"/>
      <c r="AP54" s="155">
        <v>0</v>
      </c>
      <c r="AQ54" s="36"/>
      <c r="AR54" s="155">
        <v>0</v>
      </c>
      <c r="AS54" s="36"/>
      <c r="AT54" s="155">
        <v>0</v>
      </c>
      <c r="AU54" s="155"/>
      <c r="AV54" s="155">
        <v>0</v>
      </c>
      <c r="AW54" s="36"/>
      <c r="AX54" s="155">
        <v>0</v>
      </c>
      <c r="AY54" s="36"/>
      <c r="AZ54" s="155">
        <v>0</v>
      </c>
      <c r="BA54" s="36"/>
      <c r="BB54" s="155">
        <v>0</v>
      </c>
      <c r="BC54" s="36"/>
      <c r="BD54" s="42"/>
    </row>
    <row r="55" spans="1:56" outlineLevel="1">
      <c r="A55" s="34" t="s">
        <v>315</v>
      </c>
      <c r="B55" s="155"/>
      <c r="C55" s="35"/>
      <c r="D55" s="155"/>
      <c r="E55" s="35"/>
      <c r="F55" s="155"/>
      <c r="G55" s="35"/>
      <c r="H55" s="155"/>
      <c r="I55" s="35"/>
      <c r="J55" s="155"/>
      <c r="K55" s="35"/>
      <c r="L55" s="155"/>
      <c r="M55" s="35"/>
      <c r="N55" s="155"/>
      <c r="O55" s="35"/>
      <c r="P55" s="155"/>
      <c r="Q55" s="35"/>
      <c r="R55" s="155"/>
      <c r="S55" s="35"/>
      <c r="T55" s="36"/>
      <c r="U55" s="36"/>
      <c r="V55" s="35"/>
      <c r="W55" s="155"/>
      <c r="X55" s="35">
        <v>-157</v>
      </c>
      <c r="Y55" s="155"/>
      <c r="Z55" s="35">
        <v>-26</v>
      </c>
      <c r="AA55" s="155"/>
      <c r="AB55" s="35">
        <v>-56</v>
      </c>
      <c r="AC55" s="155"/>
      <c r="AD55" s="35">
        <v>-213</v>
      </c>
      <c r="AE55" s="155"/>
      <c r="AF55" s="35">
        <v>-592</v>
      </c>
      <c r="AG55" s="155"/>
      <c r="AH55" s="35">
        <v>-45</v>
      </c>
      <c r="AI55" s="155"/>
      <c r="AJ55" s="217">
        <v>-95</v>
      </c>
      <c r="AK55" s="155"/>
      <c r="AL55" s="35">
        <v>-314</v>
      </c>
      <c r="AM55" s="155"/>
      <c r="AN55" s="35">
        <v>-318</v>
      </c>
      <c r="AO55" s="36"/>
      <c r="AP55" s="35">
        <v>-14</v>
      </c>
      <c r="AQ55" s="36"/>
      <c r="AR55" s="35">
        <v>-331</v>
      </c>
      <c r="AS55" s="36"/>
      <c r="AT55" s="35">
        <v>-331</v>
      </c>
      <c r="AU55" s="155"/>
      <c r="AV55" s="35">
        <v>-337</v>
      </c>
      <c r="AW55" s="36"/>
      <c r="AX55" s="35">
        <v>-16</v>
      </c>
      <c r="AY55" s="36"/>
      <c r="AZ55" s="35">
        <v>-119</v>
      </c>
      <c r="BA55" s="36"/>
      <c r="BB55" s="35">
        <v>-125</v>
      </c>
      <c r="BC55" s="36"/>
      <c r="BD55" s="42"/>
    </row>
    <row r="56" spans="1:56" outlineLevel="1">
      <c r="A56" s="37" t="s">
        <v>281</v>
      </c>
      <c r="B56" s="155"/>
      <c r="C56" s="155">
        <v>-149</v>
      </c>
      <c r="D56" s="155"/>
      <c r="E56" s="155">
        <v>-149</v>
      </c>
      <c r="F56" s="155"/>
      <c r="G56" s="155">
        <v>-7500</v>
      </c>
      <c r="H56" s="155"/>
      <c r="I56" s="155">
        <v>-7500</v>
      </c>
      <c r="J56" s="155"/>
      <c r="K56" s="155">
        <v>-7500</v>
      </c>
      <c r="L56" s="155"/>
      <c r="M56" s="155">
        <v>-7500</v>
      </c>
      <c r="N56" s="155"/>
      <c r="O56" s="155">
        <v>0</v>
      </c>
      <c r="P56" s="155"/>
      <c r="Q56" s="155">
        <v>0</v>
      </c>
      <c r="R56" s="155"/>
      <c r="S56" s="155">
        <v>0</v>
      </c>
      <c r="T56" s="36"/>
      <c r="U56" s="36"/>
      <c r="V56" s="155">
        <v>-149</v>
      </c>
      <c r="W56" s="155"/>
      <c r="X56" s="155">
        <v>-149</v>
      </c>
      <c r="Y56" s="155"/>
      <c r="Z56" s="155">
        <v>0</v>
      </c>
      <c r="AA56" s="155"/>
      <c r="AB56" s="155">
        <v>0</v>
      </c>
      <c r="AC56" s="155"/>
      <c r="AD56" s="155">
        <v>-130</v>
      </c>
      <c r="AE56" s="155"/>
      <c r="AF56" s="155">
        <v>-7500</v>
      </c>
      <c r="AG56" s="155"/>
      <c r="AH56" s="155">
        <v>0</v>
      </c>
      <c r="AI56" s="155"/>
      <c r="AJ56" s="183">
        <v>-7</v>
      </c>
      <c r="AK56" s="155"/>
      <c r="AL56" s="155">
        <v>-7</v>
      </c>
      <c r="AM56" s="155"/>
      <c r="AN56" s="155">
        <v>0</v>
      </c>
      <c r="AO56" s="36"/>
      <c r="AP56" s="155">
        <v>0</v>
      </c>
      <c r="AQ56" s="36"/>
      <c r="AR56" s="155">
        <v>0</v>
      </c>
      <c r="AS56" s="36"/>
      <c r="AT56" s="155">
        <v>0</v>
      </c>
      <c r="AU56" s="155"/>
      <c r="AV56" s="155">
        <v>0</v>
      </c>
      <c r="AW56" s="36"/>
      <c r="AX56" s="155">
        <v>0</v>
      </c>
      <c r="AY56" s="36"/>
      <c r="AZ56" s="155">
        <v>-745</v>
      </c>
      <c r="BA56" s="36"/>
      <c r="BB56" s="155">
        <v>-9060</v>
      </c>
      <c r="BC56" s="36"/>
      <c r="BD56" s="42"/>
    </row>
    <row r="57" spans="1:56" outlineLevel="1">
      <c r="A57" s="34" t="s">
        <v>284</v>
      </c>
      <c r="B57" s="155"/>
      <c r="C57" s="35">
        <v>-39837</v>
      </c>
      <c r="D57" s="155"/>
      <c r="E57" s="35">
        <v>-39837</v>
      </c>
      <c r="F57" s="155"/>
      <c r="G57" s="35">
        <v>0</v>
      </c>
      <c r="H57" s="155"/>
      <c r="I57" s="35">
        <v>0</v>
      </c>
      <c r="J57" s="155"/>
      <c r="K57" s="35">
        <v>-1094</v>
      </c>
      <c r="L57" s="155"/>
      <c r="M57" s="35">
        <v>-1094</v>
      </c>
      <c r="N57" s="155"/>
      <c r="O57" s="35">
        <v>0</v>
      </c>
      <c r="P57" s="155"/>
      <c r="Q57" s="35">
        <v>-362</v>
      </c>
      <c r="R57" s="155"/>
      <c r="S57" s="35">
        <v>-362</v>
      </c>
      <c r="T57" s="36"/>
      <c r="U57" s="36"/>
      <c r="V57" s="35">
        <v>-38784</v>
      </c>
      <c r="W57" s="155"/>
      <c r="X57" s="35">
        <v>-38784</v>
      </c>
      <c r="Y57" s="155"/>
      <c r="Z57" s="35">
        <v>-7500</v>
      </c>
      <c r="AA57" s="155"/>
      <c r="AB57" s="35">
        <v>-7500</v>
      </c>
      <c r="AC57" s="155"/>
      <c r="AD57" s="35">
        <v>-7500</v>
      </c>
      <c r="AE57" s="155"/>
      <c r="AF57" s="35">
        <v>-130</v>
      </c>
      <c r="AG57" s="155"/>
      <c r="AH57" s="35">
        <v>0</v>
      </c>
      <c r="AI57" s="155"/>
      <c r="AJ57" s="217">
        <v>0</v>
      </c>
      <c r="AK57" s="155"/>
      <c r="AL57" s="35">
        <v>0</v>
      </c>
      <c r="AM57" s="155"/>
      <c r="AN57" s="35">
        <v>-7</v>
      </c>
      <c r="AO57" s="36"/>
      <c r="AP57" s="35">
        <v>-2908</v>
      </c>
      <c r="AQ57" s="36"/>
      <c r="AR57" s="35">
        <v>-12708</v>
      </c>
      <c r="AS57" s="36"/>
      <c r="AT57" s="35">
        <v>-12708</v>
      </c>
      <c r="AU57" s="155"/>
      <c r="AV57" s="35">
        <v>-16205</v>
      </c>
      <c r="AW57" s="36"/>
      <c r="AX57" s="35">
        <v>0</v>
      </c>
      <c r="AY57" s="36"/>
      <c r="AZ57" s="35">
        <v>0</v>
      </c>
      <c r="BA57" s="36"/>
      <c r="BB57" s="35">
        <v>0</v>
      </c>
      <c r="BC57" s="36"/>
      <c r="BD57" s="42"/>
    </row>
    <row r="58" spans="1:56" outlineLevel="1">
      <c r="A58" s="37" t="s">
        <v>285</v>
      </c>
      <c r="B58" s="155"/>
      <c r="C58" s="155">
        <v>72600</v>
      </c>
      <c r="D58" s="155"/>
      <c r="E58" s="155">
        <v>72600</v>
      </c>
      <c r="F58" s="155"/>
      <c r="G58" s="155">
        <v>25000</v>
      </c>
      <c r="H58" s="155"/>
      <c r="I58" s="155">
        <v>30000</v>
      </c>
      <c r="J58" s="155"/>
      <c r="K58" s="155">
        <v>30000</v>
      </c>
      <c r="L58" s="155"/>
      <c r="M58" s="155">
        <v>30000</v>
      </c>
      <c r="N58" s="155"/>
      <c r="O58" s="155">
        <v>51000</v>
      </c>
      <c r="P58" s="155"/>
      <c r="Q58" s="155">
        <v>68000</v>
      </c>
      <c r="R58" s="155"/>
      <c r="S58" s="155">
        <v>130500</v>
      </c>
      <c r="T58" s="36"/>
      <c r="U58" s="36"/>
      <c r="V58" s="155">
        <v>72600</v>
      </c>
      <c r="W58" s="155"/>
      <c r="X58" s="155">
        <v>72600</v>
      </c>
      <c r="Y58" s="155"/>
      <c r="Z58" s="155">
        <v>25000</v>
      </c>
      <c r="AA58" s="155"/>
      <c r="AB58" s="155">
        <v>30000</v>
      </c>
      <c r="AC58" s="155"/>
      <c r="AD58" s="155">
        <v>30000</v>
      </c>
      <c r="AE58" s="155"/>
      <c r="AF58" s="155">
        <v>30000</v>
      </c>
      <c r="AG58" s="155"/>
      <c r="AH58" s="155">
        <v>51000</v>
      </c>
      <c r="AI58" s="155"/>
      <c r="AJ58" s="183">
        <v>68000</v>
      </c>
      <c r="AK58" s="155"/>
      <c r="AL58" s="155">
        <v>130500</v>
      </c>
      <c r="AM58" s="155"/>
      <c r="AN58" s="155">
        <v>206500</v>
      </c>
      <c r="AO58" s="36"/>
      <c r="AP58" s="155">
        <v>29750</v>
      </c>
      <c r="AQ58" s="36"/>
      <c r="AR58" s="155">
        <v>29750</v>
      </c>
      <c r="AS58" s="36"/>
      <c r="AT58" s="155">
        <v>29750</v>
      </c>
      <c r="AU58" s="155"/>
      <c r="AV58" s="155">
        <v>29750</v>
      </c>
      <c r="AW58" s="36"/>
      <c r="AX58" s="155">
        <v>3000</v>
      </c>
      <c r="AY58" s="36"/>
      <c r="AZ58" s="155">
        <v>3000</v>
      </c>
      <c r="BA58" s="36"/>
      <c r="BB58" s="155">
        <v>3000</v>
      </c>
      <c r="BC58" s="36"/>
      <c r="BD58" s="42"/>
    </row>
    <row r="59" spans="1:56" outlineLevel="1">
      <c r="A59" s="34" t="s">
        <v>286</v>
      </c>
      <c r="B59" s="155"/>
      <c r="C59" s="35">
        <v>-72500</v>
      </c>
      <c r="D59" s="155"/>
      <c r="E59" s="35">
        <v>-72500</v>
      </c>
      <c r="F59" s="155"/>
      <c r="G59" s="35">
        <v>-25000</v>
      </c>
      <c r="H59" s="155"/>
      <c r="I59" s="35">
        <v>-30000</v>
      </c>
      <c r="J59" s="155"/>
      <c r="K59" s="35">
        <v>-30000</v>
      </c>
      <c r="L59" s="155"/>
      <c r="M59" s="35">
        <v>-30000</v>
      </c>
      <c r="N59" s="155"/>
      <c r="O59" s="35">
        <v>-21000</v>
      </c>
      <c r="P59" s="155"/>
      <c r="Q59" s="35">
        <v>-68000</v>
      </c>
      <c r="R59" s="155"/>
      <c r="S59" s="35">
        <v>-91500</v>
      </c>
      <c r="T59" s="36"/>
      <c r="U59" s="36"/>
      <c r="V59" s="35">
        <v>-72500</v>
      </c>
      <c r="W59" s="155"/>
      <c r="X59" s="35">
        <v>-72500</v>
      </c>
      <c r="Y59" s="155"/>
      <c r="Z59" s="35">
        <v>-25000</v>
      </c>
      <c r="AA59" s="155"/>
      <c r="AB59" s="35">
        <v>-30000</v>
      </c>
      <c r="AC59" s="155"/>
      <c r="AD59" s="35">
        <v>-30000</v>
      </c>
      <c r="AE59" s="155"/>
      <c r="AF59" s="35">
        <v>-30000</v>
      </c>
      <c r="AG59" s="155"/>
      <c r="AH59" s="35">
        <v>-21000</v>
      </c>
      <c r="AI59" s="155"/>
      <c r="AJ59" s="217">
        <v>-68000</v>
      </c>
      <c r="AK59" s="155"/>
      <c r="AL59" s="35">
        <v>-91500</v>
      </c>
      <c r="AM59" s="155"/>
      <c r="AN59" s="35">
        <v>-141500</v>
      </c>
      <c r="AO59" s="36"/>
      <c r="AP59" s="35">
        <v>-14000</v>
      </c>
      <c r="AQ59" s="36"/>
      <c r="AR59" s="35">
        <v>-14200</v>
      </c>
      <c r="AS59" s="36"/>
      <c r="AT59" s="35">
        <v>-14200</v>
      </c>
      <c r="AU59" s="155"/>
      <c r="AV59" s="35">
        <v>-14200</v>
      </c>
      <c r="AW59" s="36"/>
      <c r="AX59" s="35">
        <v>0</v>
      </c>
      <c r="AY59" s="36"/>
      <c r="AZ59" s="35">
        <v>-55</v>
      </c>
      <c r="BA59" s="36"/>
      <c r="BB59" s="35">
        <v>-55</v>
      </c>
      <c r="BC59" s="36"/>
      <c r="BD59" s="42"/>
    </row>
    <row r="60" spans="1:56" outlineLevel="1">
      <c r="A60" s="37" t="s">
        <v>213</v>
      </c>
      <c r="B60" s="155"/>
      <c r="C60" s="155">
        <v>0</v>
      </c>
      <c r="D60" s="155"/>
      <c r="E60" s="155">
        <v>0</v>
      </c>
      <c r="F60" s="155"/>
      <c r="G60" s="155">
        <v>-4803</v>
      </c>
      <c r="H60" s="155"/>
      <c r="I60" s="155">
        <v>-8404</v>
      </c>
      <c r="J60" s="155"/>
      <c r="K60" s="155">
        <v>-12594</v>
      </c>
      <c r="L60" s="155"/>
      <c r="M60" s="155">
        <f>-3474-12594</f>
        <v>-16068</v>
      </c>
      <c r="N60" s="155"/>
      <c r="O60" s="155">
        <v>-5077</v>
      </c>
      <c r="P60" s="155"/>
      <c r="Q60" s="155">
        <v>-9180</v>
      </c>
      <c r="R60" s="155"/>
      <c r="S60" s="155">
        <v>-13598</v>
      </c>
      <c r="T60" s="36"/>
      <c r="U60" s="36"/>
      <c r="V60" s="155">
        <v>-7626</v>
      </c>
      <c r="W60" s="155"/>
      <c r="X60" s="155">
        <v>-11361</v>
      </c>
      <c r="Y60" s="155"/>
      <c r="Z60" s="155">
        <v>-4803</v>
      </c>
      <c r="AA60" s="155"/>
      <c r="AB60" s="155">
        <v>-8404</v>
      </c>
      <c r="AC60" s="155"/>
      <c r="AD60" s="155">
        <v>-12594</v>
      </c>
      <c r="AE60" s="155"/>
      <c r="AF60" s="155">
        <v>-16068</v>
      </c>
      <c r="AG60" s="155"/>
      <c r="AH60" s="155">
        <v>-5077</v>
      </c>
      <c r="AI60" s="155"/>
      <c r="AJ60" s="183">
        <v>-9180</v>
      </c>
      <c r="AK60" s="155"/>
      <c r="AL60" s="155">
        <v>-13598</v>
      </c>
      <c r="AM60" s="155"/>
      <c r="AN60" s="155">
        <v>-20465</v>
      </c>
      <c r="AO60" s="36"/>
      <c r="AP60" s="155">
        <v>-3187</v>
      </c>
      <c r="AQ60" s="36"/>
      <c r="AR60" s="155">
        <v>-6353</v>
      </c>
      <c r="AS60" s="36"/>
      <c r="AT60" s="155">
        <v>-9614</v>
      </c>
      <c r="AU60" s="155"/>
      <c r="AV60" s="155">
        <v>-12758</v>
      </c>
      <c r="AW60" s="36"/>
      <c r="AX60" s="155">
        <v>-3029</v>
      </c>
      <c r="AY60" s="36"/>
      <c r="AZ60" s="155">
        <v>-5600</v>
      </c>
      <c r="BA60" s="36"/>
      <c r="BB60" s="155">
        <v>-8446</v>
      </c>
      <c r="BC60" s="36"/>
      <c r="BD60" s="42"/>
    </row>
    <row r="61" spans="1:56" outlineLevel="1">
      <c r="A61" s="34" t="s">
        <v>296</v>
      </c>
      <c r="B61" s="155"/>
      <c r="C61" s="35"/>
      <c r="D61" s="155"/>
      <c r="E61" s="35"/>
      <c r="F61" s="155"/>
      <c r="G61" s="35"/>
      <c r="H61" s="155"/>
      <c r="I61" s="35"/>
      <c r="J61" s="155"/>
      <c r="K61" s="35"/>
      <c r="L61" s="155"/>
      <c r="M61" s="35"/>
      <c r="N61" s="155"/>
      <c r="O61" s="35"/>
      <c r="P61" s="155"/>
      <c r="Q61" s="35"/>
      <c r="R61" s="155"/>
      <c r="S61" s="35"/>
      <c r="T61" s="36"/>
      <c r="U61" s="36"/>
      <c r="V61" s="35">
        <v>977500</v>
      </c>
      <c r="W61" s="155"/>
      <c r="X61" s="35">
        <v>977500</v>
      </c>
      <c r="Y61" s="155"/>
      <c r="Z61" s="35">
        <v>0</v>
      </c>
      <c r="AA61" s="155"/>
      <c r="AB61" s="35">
        <v>0</v>
      </c>
      <c r="AC61" s="155"/>
      <c r="AD61" s="35">
        <v>0</v>
      </c>
      <c r="AE61" s="155"/>
      <c r="AF61" s="35">
        <v>0</v>
      </c>
      <c r="AG61" s="155"/>
      <c r="AH61" s="35">
        <v>0</v>
      </c>
      <c r="AI61" s="155"/>
      <c r="AJ61" s="217">
        <v>0</v>
      </c>
      <c r="AK61" s="155"/>
      <c r="AL61" s="35">
        <v>0</v>
      </c>
      <c r="AM61" s="155"/>
      <c r="AN61" s="35">
        <v>0</v>
      </c>
      <c r="AO61" s="36"/>
      <c r="AP61" s="35">
        <v>0</v>
      </c>
      <c r="AQ61" s="36"/>
      <c r="AR61" s="35">
        <v>0</v>
      </c>
      <c r="AS61" s="36"/>
      <c r="AT61" s="35">
        <v>0</v>
      </c>
      <c r="AU61" s="155"/>
      <c r="AV61" s="35">
        <v>0</v>
      </c>
      <c r="AW61" s="36"/>
      <c r="AX61" s="35">
        <v>0</v>
      </c>
      <c r="AY61" s="36"/>
      <c r="AZ61" s="35">
        <v>0</v>
      </c>
      <c r="BA61" s="36"/>
      <c r="BB61" s="35">
        <v>0</v>
      </c>
      <c r="BC61" s="36"/>
      <c r="BD61" s="42"/>
    </row>
    <row r="62" spans="1:56" outlineLevel="1">
      <c r="A62" s="34" t="s">
        <v>348</v>
      </c>
      <c r="B62" s="155"/>
      <c r="C62" s="35"/>
      <c r="D62" s="155"/>
      <c r="E62" s="35"/>
      <c r="F62" s="155"/>
      <c r="G62" s="35"/>
      <c r="H62" s="155"/>
      <c r="I62" s="35"/>
      <c r="J62" s="155"/>
      <c r="K62" s="35"/>
      <c r="L62" s="155"/>
      <c r="M62" s="35"/>
      <c r="N62" s="155"/>
      <c r="O62" s="35"/>
      <c r="P62" s="155"/>
      <c r="Q62" s="35"/>
      <c r="R62" s="155"/>
      <c r="S62" s="35"/>
      <c r="T62" s="36"/>
      <c r="U62" s="36"/>
      <c r="V62" s="35"/>
      <c r="W62" s="155"/>
      <c r="X62" s="35">
        <v>0</v>
      </c>
      <c r="Y62" s="155"/>
      <c r="Z62" s="35"/>
      <c r="AA62" s="155"/>
      <c r="AB62" s="35"/>
      <c r="AC62" s="155"/>
      <c r="AD62" s="35"/>
      <c r="AE62" s="155"/>
      <c r="AF62" s="35">
        <v>0</v>
      </c>
      <c r="AG62" s="155"/>
      <c r="AH62" s="35"/>
      <c r="AI62" s="155"/>
      <c r="AJ62" s="217"/>
      <c r="AK62" s="155"/>
      <c r="AL62" s="35"/>
      <c r="AM62" s="155"/>
      <c r="AN62" s="35">
        <v>0</v>
      </c>
      <c r="AO62" s="36"/>
      <c r="AP62" s="35">
        <v>0</v>
      </c>
      <c r="AQ62" s="36"/>
      <c r="AR62" s="35">
        <v>0</v>
      </c>
      <c r="AS62" s="36"/>
      <c r="AT62" s="35">
        <v>0</v>
      </c>
      <c r="AU62" s="155"/>
      <c r="AV62" s="35">
        <v>0</v>
      </c>
      <c r="AW62" s="36"/>
      <c r="AX62" s="35">
        <v>0</v>
      </c>
      <c r="AY62" s="36"/>
      <c r="AZ62" s="35">
        <v>0</v>
      </c>
      <c r="BA62" s="36"/>
      <c r="BB62" s="35">
        <v>-58607</v>
      </c>
      <c r="BC62" s="36"/>
      <c r="BD62" s="42"/>
    </row>
    <row r="63" spans="1:56" ht="30" outlineLevel="1">
      <c r="A63" s="37" t="s">
        <v>287</v>
      </c>
      <c r="B63" s="155"/>
      <c r="C63" s="155">
        <v>-32647</v>
      </c>
      <c r="D63" s="155"/>
      <c r="E63" s="155">
        <v>-39316</v>
      </c>
      <c r="F63" s="155"/>
      <c r="G63" s="155">
        <v>-2947</v>
      </c>
      <c r="H63" s="155"/>
      <c r="I63" s="155">
        <v>-6043</v>
      </c>
      <c r="J63" s="155"/>
      <c r="K63" s="155">
        <v>-9053</v>
      </c>
      <c r="L63" s="155"/>
      <c r="M63" s="155">
        <v>-12651</v>
      </c>
      <c r="N63" s="155"/>
      <c r="O63" s="155">
        <v>-4153</v>
      </c>
      <c r="P63" s="155"/>
      <c r="Q63" s="155">
        <v>-8417</v>
      </c>
      <c r="R63" s="155"/>
      <c r="S63" s="155">
        <v>-12922</v>
      </c>
      <c r="T63" s="36"/>
      <c r="U63" s="36"/>
      <c r="V63" s="155">
        <v>-25021</v>
      </c>
      <c r="W63" s="155"/>
      <c r="X63" s="155">
        <v>-27955</v>
      </c>
      <c r="Y63" s="155"/>
      <c r="Z63" s="155">
        <v>-2947</v>
      </c>
      <c r="AA63" s="155"/>
      <c r="AB63" s="155">
        <v>-6043</v>
      </c>
      <c r="AC63" s="155"/>
      <c r="AD63" s="155">
        <v>-9053</v>
      </c>
      <c r="AE63" s="155"/>
      <c r="AF63" s="155">
        <v>-12651</v>
      </c>
      <c r="AG63" s="155"/>
      <c r="AH63" s="155">
        <v>-10498</v>
      </c>
      <c r="AI63" s="155"/>
      <c r="AJ63" s="183">
        <v>-21248</v>
      </c>
      <c r="AK63" s="155"/>
      <c r="AL63" s="155">
        <v>-32996</v>
      </c>
      <c r="AM63" s="155"/>
      <c r="AN63" s="155">
        <v>-53678</v>
      </c>
      <c r="AO63" s="36"/>
      <c r="AP63" s="155">
        <v>-15343</v>
      </c>
      <c r="AQ63" s="36"/>
      <c r="AR63" s="155">
        <v>-29040</v>
      </c>
      <c r="AS63" s="36"/>
      <c r="AT63" s="155">
        <v>-37283</v>
      </c>
      <c r="AU63" s="155"/>
      <c r="AV63" s="155">
        <v>-45973</v>
      </c>
      <c r="AW63" s="36"/>
      <c r="AX63" s="155">
        <v>-8142</v>
      </c>
      <c r="AY63" s="36"/>
      <c r="AZ63" s="155">
        <v>-18076</v>
      </c>
      <c r="BA63" s="36"/>
      <c r="BB63" s="155">
        <v>-28512</v>
      </c>
      <c r="BC63" s="36"/>
      <c r="BD63" s="42"/>
    </row>
    <row r="64" spans="1:56">
      <c r="A64" s="39" t="s">
        <v>218</v>
      </c>
      <c r="B64" s="38"/>
      <c r="C64" s="40">
        <f>SUM(C44:C63)</f>
        <v>482569</v>
      </c>
      <c r="D64" s="38"/>
      <c r="E64" s="40">
        <f>SUM(E44:E63)</f>
        <v>475727</v>
      </c>
      <c r="F64" s="38"/>
      <c r="G64" s="40">
        <f>SUM(G44:G63)</f>
        <v>-13387</v>
      </c>
      <c r="H64" s="38"/>
      <c r="I64" s="40">
        <v>-23274</v>
      </c>
      <c r="J64" s="38"/>
      <c r="K64" s="40">
        <v>-1005</v>
      </c>
      <c r="L64" s="38"/>
      <c r="M64" s="40">
        <v>-1910</v>
      </c>
      <c r="N64" s="155"/>
      <c r="O64" s="40">
        <f>SUM(O44:O63)</f>
        <v>19582</v>
      </c>
      <c r="P64" s="155"/>
      <c r="Q64" s="40">
        <f>SUM(Q44:Q63)</f>
        <v>12736</v>
      </c>
      <c r="R64" s="155"/>
      <c r="S64" s="40">
        <f>SUM(S44:S63)</f>
        <v>39854</v>
      </c>
      <c r="T64" s="36"/>
      <c r="U64" s="36"/>
      <c r="V64" s="40">
        <f>SUM(V44:V63)</f>
        <v>443412</v>
      </c>
      <c r="W64" s="38"/>
      <c r="X64" s="40">
        <f>SUM(X44:X63)</f>
        <v>436413</v>
      </c>
      <c r="Y64" s="38"/>
      <c r="Z64" s="40">
        <f>SUM(Z44:Z63)</f>
        <v>-13413</v>
      </c>
      <c r="AA64" s="38"/>
      <c r="AB64" s="40">
        <f>SUM(AB44:AB63)</f>
        <v>-23330</v>
      </c>
      <c r="AC64" s="38"/>
      <c r="AD64" s="40">
        <f>SUM(AD44:AD63)</f>
        <v>-1321</v>
      </c>
      <c r="AE64" s="38"/>
      <c r="AF64" s="40">
        <f>SUM(AF44:AF63)</f>
        <v>-2605</v>
      </c>
      <c r="AG64" s="155"/>
      <c r="AH64" s="40">
        <f>SUM(AH44:AH63)</f>
        <v>19530</v>
      </c>
      <c r="AI64" s="155"/>
      <c r="AJ64" s="40">
        <f>SUM(AJ44:AJ63)</f>
        <v>12358</v>
      </c>
      <c r="AK64" s="155"/>
      <c r="AL64" s="40">
        <f>SUM(AL44:AL63)</f>
        <v>39268</v>
      </c>
      <c r="AM64" s="38"/>
      <c r="AN64" s="40">
        <f>SUM(AN44:AN63)</f>
        <v>59139</v>
      </c>
      <c r="AO64" s="36"/>
      <c r="AP64" s="40">
        <f>SUM(AP44:AP63)</f>
        <v>114088</v>
      </c>
      <c r="AQ64" s="36"/>
      <c r="AR64" s="40">
        <v>74203</v>
      </c>
      <c r="AS64" s="36"/>
      <c r="AT64" s="40">
        <v>66905</v>
      </c>
      <c r="AU64" s="38"/>
      <c r="AV64" s="40">
        <f>SUM(AV44:AV63)</f>
        <v>63362</v>
      </c>
      <c r="AW64" s="36"/>
      <c r="AX64" s="40">
        <f>SUM(AX44:AX63)</f>
        <v>19736</v>
      </c>
      <c r="AY64" s="36"/>
      <c r="AZ64" s="40">
        <f>SUM(AZ44:AZ63)</f>
        <v>23662</v>
      </c>
      <c r="BA64" s="36"/>
      <c r="BB64" s="40">
        <f>SUM(BB44:BB63)</f>
        <v>177995</v>
      </c>
      <c r="BC64" s="36"/>
      <c r="BD64" s="41"/>
    </row>
    <row r="65" spans="1:56">
      <c r="A65" s="37" t="s">
        <v>94</v>
      </c>
      <c r="B65" s="38"/>
      <c r="C65" s="161">
        <v>335</v>
      </c>
      <c r="D65" s="38"/>
      <c r="E65" s="161">
        <v>429</v>
      </c>
      <c r="F65" s="38"/>
      <c r="G65" s="161">
        <v>55</v>
      </c>
      <c r="H65" s="38"/>
      <c r="I65" s="161">
        <v>-410</v>
      </c>
      <c r="J65" s="38"/>
      <c r="K65" s="161">
        <v>-554</v>
      </c>
      <c r="L65" s="38"/>
      <c r="M65" s="161">
        <v>122</v>
      </c>
      <c r="N65" s="155"/>
      <c r="O65" s="161">
        <v>-32</v>
      </c>
      <c r="P65" s="155"/>
      <c r="Q65" s="161">
        <v>111</v>
      </c>
      <c r="R65" s="155"/>
      <c r="S65" s="161">
        <v>-29</v>
      </c>
      <c r="T65" s="36"/>
      <c r="U65" s="36"/>
      <c r="V65" s="161">
        <v>335</v>
      </c>
      <c r="W65" s="38"/>
      <c r="X65" s="161">
        <v>429</v>
      </c>
      <c r="Y65" s="38"/>
      <c r="Z65" s="161">
        <v>55</v>
      </c>
      <c r="AA65" s="38"/>
      <c r="AB65" s="161">
        <v>-410</v>
      </c>
      <c r="AC65" s="38"/>
      <c r="AD65" s="161">
        <v>-555</v>
      </c>
      <c r="AE65" s="38"/>
      <c r="AF65" s="161">
        <v>122</v>
      </c>
      <c r="AG65" s="155"/>
      <c r="AH65" s="161">
        <v>-32</v>
      </c>
      <c r="AI65" s="155"/>
      <c r="AJ65" s="161">
        <v>111</v>
      </c>
      <c r="AK65" s="155"/>
      <c r="AL65" s="161">
        <v>-29</v>
      </c>
      <c r="AM65" s="38"/>
      <c r="AN65" s="161">
        <v>139</v>
      </c>
      <c r="AO65" s="36"/>
      <c r="AP65" s="161">
        <v>-216</v>
      </c>
      <c r="AQ65" s="36"/>
      <c r="AR65" s="161">
        <v>1</v>
      </c>
      <c r="AS65" s="36"/>
      <c r="AT65" s="161">
        <v>619</v>
      </c>
      <c r="AU65" s="38"/>
      <c r="AV65" s="161">
        <v>1191</v>
      </c>
      <c r="AW65" s="36"/>
      <c r="AX65" s="161">
        <v>-101</v>
      </c>
      <c r="AY65" s="36"/>
      <c r="AZ65" s="161">
        <v>-51</v>
      </c>
      <c r="BA65" s="36"/>
      <c r="BB65" s="161">
        <v>-78</v>
      </c>
      <c r="BC65" s="36"/>
      <c r="BD65" s="41"/>
    </row>
    <row r="66" spans="1:56">
      <c r="A66" s="39" t="s">
        <v>95</v>
      </c>
      <c r="B66" s="38"/>
      <c r="C66" s="35">
        <v>30436</v>
      </c>
      <c r="D66" s="38"/>
      <c r="E66" s="35">
        <v>47237</v>
      </c>
      <c r="F66" s="38"/>
      <c r="G66" s="35">
        <v>-42057</v>
      </c>
      <c r="H66" s="38"/>
      <c r="I66" s="35">
        <v>5382</v>
      </c>
      <c r="J66" s="38"/>
      <c r="K66" s="35">
        <v>-31842</v>
      </c>
      <c r="L66" s="38"/>
      <c r="M66" s="35">
        <v>-37635</v>
      </c>
      <c r="N66" s="155"/>
      <c r="O66" s="35">
        <v>-30594</v>
      </c>
      <c r="P66" s="155"/>
      <c r="Q66" s="35">
        <v>-20428</v>
      </c>
      <c r="R66" s="155"/>
      <c r="S66" s="35">
        <v>-28629</v>
      </c>
      <c r="T66" s="36"/>
      <c r="U66" s="36"/>
      <c r="V66" s="35">
        <f>V31+V41+V64+V65</f>
        <v>30436</v>
      </c>
      <c r="W66" s="38"/>
      <c r="X66" s="35">
        <f>X31+X41+X64+X65</f>
        <v>47237</v>
      </c>
      <c r="Y66" s="38"/>
      <c r="Z66" s="35">
        <f>Z31+Z41+Z64+Z65</f>
        <v>-42058</v>
      </c>
      <c r="AA66" s="38"/>
      <c r="AB66" s="35">
        <f>AB31+AB41+AB64+AB65</f>
        <v>5382</v>
      </c>
      <c r="AC66" s="38"/>
      <c r="AD66" s="35">
        <f>AD31+AD41+AD64+AD65</f>
        <v>-31842</v>
      </c>
      <c r="AE66" s="38"/>
      <c r="AF66" s="35">
        <f>AF31+AF41+AF64+AF65</f>
        <v>-37635</v>
      </c>
      <c r="AG66" s="155"/>
      <c r="AH66" s="35">
        <f>AH31+AH41+AH64+AH65</f>
        <v>-30594</v>
      </c>
      <c r="AI66" s="155"/>
      <c r="AJ66" s="35">
        <f>AJ31+AJ41+AJ64+AJ65</f>
        <v>-20428</v>
      </c>
      <c r="AK66" s="155"/>
      <c r="AL66" s="35">
        <f>AL31+AL41+AL64+AL65</f>
        <v>-28629</v>
      </c>
      <c r="AM66" s="38"/>
      <c r="AN66" s="35">
        <f>AN31+AN41+AN64+AN65</f>
        <v>-29755</v>
      </c>
      <c r="AO66" s="36"/>
      <c r="AP66" s="35">
        <f>AP31+AP41+AP64+AP65</f>
        <v>108477</v>
      </c>
      <c r="AQ66" s="36"/>
      <c r="AR66" s="35">
        <v>77828</v>
      </c>
      <c r="AS66" s="36"/>
      <c r="AT66" s="35">
        <v>29109</v>
      </c>
      <c r="AU66" s="38"/>
      <c r="AV66" s="35">
        <f>AV31+AV41+AV64+AV65</f>
        <v>56210</v>
      </c>
      <c r="AW66" s="36"/>
      <c r="AX66" s="35">
        <f>AX31+AX41+AX64+AX65</f>
        <v>-46571</v>
      </c>
      <c r="AY66" s="36"/>
      <c r="AZ66" s="35">
        <f>AZ31+AZ41+AZ64+AZ65</f>
        <v>-22445</v>
      </c>
      <c r="BA66" s="36"/>
      <c r="BB66" s="35">
        <f>BB31+BB41+BB64+BB65</f>
        <v>100680</v>
      </c>
      <c r="BC66" s="36"/>
      <c r="BD66" s="42"/>
    </row>
    <row r="67" spans="1:56" ht="15" customHeight="1">
      <c r="A67" s="37" t="s">
        <v>96</v>
      </c>
      <c r="B67" s="38"/>
      <c r="C67" s="155"/>
      <c r="D67" s="38"/>
      <c r="E67" s="155"/>
      <c r="F67" s="38"/>
      <c r="G67" s="155"/>
      <c r="H67" s="38"/>
      <c r="I67" s="155"/>
      <c r="J67" s="38"/>
      <c r="K67" s="155"/>
      <c r="L67" s="38"/>
      <c r="M67" s="155"/>
      <c r="N67" s="155"/>
      <c r="O67" s="155"/>
      <c r="P67" s="155"/>
      <c r="Q67" s="155"/>
      <c r="R67" s="155"/>
      <c r="S67" s="155"/>
      <c r="T67" s="36"/>
      <c r="U67" s="36"/>
      <c r="V67" s="155"/>
      <c r="W67" s="38"/>
      <c r="X67" s="155"/>
      <c r="Y67" s="38"/>
      <c r="Z67" s="155"/>
      <c r="AA67" s="38"/>
      <c r="AB67" s="155"/>
      <c r="AC67" s="38"/>
      <c r="AD67" s="155"/>
      <c r="AE67" s="38"/>
      <c r="AF67" s="155"/>
      <c r="AG67" s="155"/>
      <c r="AH67" s="155"/>
      <c r="AI67" s="155"/>
      <c r="AJ67" s="155"/>
      <c r="AK67" s="155"/>
      <c r="AL67" s="155"/>
      <c r="AM67" s="38"/>
      <c r="AN67" s="155"/>
      <c r="AO67" s="36"/>
      <c r="AP67" s="155"/>
      <c r="AQ67" s="36"/>
      <c r="AR67" s="155"/>
      <c r="AS67" s="36"/>
      <c r="AT67" s="155"/>
      <c r="AU67" s="38"/>
      <c r="AV67" s="155"/>
      <c r="AW67" s="36"/>
      <c r="AX67" s="155"/>
      <c r="AY67" s="36"/>
      <c r="AZ67" s="155"/>
      <c r="BA67" s="36"/>
      <c r="BB67" s="155"/>
      <c r="BC67" s="36"/>
      <c r="BD67" s="36"/>
    </row>
    <row r="68" spans="1:56" ht="15" customHeight="1">
      <c r="A68" s="193" t="s">
        <v>97</v>
      </c>
      <c r="B68" s="155"/>
      <c r="C68" s="35">
        <v>34252</v>
      </c>
      <c r="D68" s="155"/>
      <c r="E68" s="35">
        <v>34252</v>
      </c>
      <c r="F68" s="155"/>
      <c r="G68" s="35">
        <v>81489</v>
      </c>
      <c r="H68" s="155"/>
      <c r="I68" s="35">
        <v>81489</v>
      </c>
      <c r="J68" s="155"/>
      <c r="K68" s="35">
        <v>81489</v>
      </c>
      <c r="L68" s="155"/>
      <c r="M68" s="35">
        <v>81489</v>
      </c>
      <c r="N68" s="155"/>
      <c r="O68" s="35">
        <v>43854</v>
      </c>
      <c r="P68" s="155"/>
      <c r="Q68" s="35">
        <v>43854</v>
      </c>
      <c r="R68" s="155"/>
      <c r="S68" s="35">
        <v>43854</v>
      </c>
      <c r="T68" s="36"/>
      <c r="U68" s="36"/>
      <c r="V68" s="35">
        <v>34253</v>
      </c>
      <c r="W68" s="155"/>
      <c r="X68" s="35">
        <v>34252</v>
      </c>
      <c r="Y68" s="155"/>
      <c r="Z68" s="35">
        <v>81489</v>
      </c>
      <c r="AA68" s="155"/>
      <c r="AB68" s="35">
        <v>81489</v>
      </c>
      <c r="AC68" s="155"/>
      <c r="AD68" s="35">
        <v>81489</v>
      </c>
      <c r="AE68" s="155"/>
      <c r="AF68" s="35">
        <v>81489</v>
      </c>
      <c r="AG68" s="155"/>
      <c r="AH68" s="35">
        <v>43854</v>
      </c>
      <c r="AI68" s="155"/>
      <c r="AJ68" s="35">
        <v>43854</v>
      </c>
      <c r="AK68" s="155"/>
      <c r="AL68" s="35">
        <v>43854</v>
      </c>
      <c r="AM68" s="155"/>
      <c r="AN68" s="35">
        <v>43854</v>
      </c>
      <c r="AO68" s="36"/>
      <c r="AP68" s="35">
        <v>14099</v>
      </c>
      <c r="AQ68" s="36"/>
      <c r="AR68" s="35">
        <v>14099</v>
      </c>
      <c r="AS68" s="36"/>
      <c r="AT68" s="35">
        <v>14099</v>
      </c>
      <c r="AU68" s="155"/>
      <c r="AV68" s="35">
        <v>14099</v>
      </c>
      <c r="AW68" s="36"/>
      <c r="AX68" s="35">
        <v>70309</v>
      </c>
      <c r="AY68" s="36"/>
      <c r="AZ68" s="35">
        <v>70309</v>
      </c>
      <c r="BA68" s="36"/>
      <c r="BB68" s="35">
        <v>70309</v>
      </c>
      <c r="BC68" s="36"/>
      <c r="BD68" s="42"/>
    </row>
    <row r="69" spans="1:56" ht="15" customHeight="1" thickBot="1">
      <c r="A69" s="37" t="s">
        <v>98</v>
      </c>
      <c r="B69" s="155" t="s">
        <v>6</v>
      </c>
      <c r="C69" s="194">
        <v>64689</v>
      </c>
      <c r="D69" s="155" t="s">
        <v>6</v>
      </c>
      <c r="E69" s="194">
        <v>81489</v>
      </c>
      <c r="F69" s="155" t="s">
        <v>6</v>
      </c>
      <c r="G69" s="194">
        <v>39432</v>
      </c>
      <c r="H69" s="155" t="s">
        <v>6</v>
      </c>
      <c r="I69" s="194">
        <v>86871</v>
      </c>
      <c r="J69" s="155" t="s">
        <v>6</v>
      </c>
      <c r="K69" s="194">
        <v>49647</v>
      </c>
      <c r="L69" s="155" t="s">
        <v>6</v>
      </c>
      <c r="M69" s="194">
        <v>43854</v>
      </c>
      <c r="N69" s="156"/>
      <c r="O69" s="194">
        <v>13260</v>
      </c>
      <c r="P69" s="156"/>
      <c r="Q69" s="194">
        <v>23426</v>
      </c>
      <c r="R69" s="156"/>
      <c r="S69" s="194">
        <v>15225</v>
      </c>
      <c r="T69" s="36"/>
      <c r="U69" s="36"/>
      <c r="V69" s="194">
        <f>V66+V68</f>
        <v>64689</v>
      </c>
      <c r="W69" s="155" t="s">
        <v>6</v>
      </c>
      <c r="X69" s="194">
        <f>X66+X68</f>
        <v>81489</v>
      </c>
      <c r="Y69" s="155" t="s">
        <v>6</v>
      </c>
      <c r="Z69" s="194">
        <f>Z66+Z68</f>
        <v>39431</v>
      </c>
      <c r="AA69" s="155" t="s">
        <v>6</v>
      </c>
      <c r="AB69" s="194">
        <f>AB66+AB68</f>
        <v>86871</v>
      </c>
      <c r="AC69" s="155" t="s">
        <v>6</v>
      </c>
      <c r="AD69" s="194">
        <f>AD66+AD68</f>
        <v>49647</v>
      </c>
      <c r="AE69" s="155" t="s">
        <v>6</v>
      </c>
      <c r="AF69" s="194">
        <f>AF66+AF68</f>
        <v>43854</v>
      </c>
      <c r="AG69" s="156"/>
      <c r="AH69" s="194">
        <f>AH66+AH68</f>
        <v>13260</v>
      </c>
      <c r="AI69" s="156"/>
      <c r="AJ69" s="194">
        <f>AJ66+AJ68</f>
        <v>23426</v>
      </c>
      <c r="AK69" s="156"/>
      <c r="AL69" s="194">
        <f>AL66+AL68</f>
        <v>15225</v>
      </c>
      <c r="AM69" s="155" t="s">
        <v>6</v>
      </c>
      <c r="AN69" s="194">
        <f>AN66+AN68</f>
        <v>14099</v>
      </c>
      <c r="AO69" s="36"/>
      <c r="AP69" s="194">
        <f>AP66+AP68</f>
        <v>122576</v>
      </c>
      <c r="AQ69" s="36"/>
      <c r="AR69" s="194">
        <v>91927</v>
      </c>
      <c r="AS69" s="36"/>
      <c r="AT69" s="194">
        <v>43208</v>
      </c>
      <c r="AU69" s="155" t="s">
        <v>6</v>
      </c>
      <c r="AV69" s="194">
        <f>AV66+AV68</f>
        <v>70309</v>
      </c>
      <c r="AW69" s="36"/>
      <c r="AX69" s="194">
        <f>AX66+AX68</f>
        <v>23738</v>
      </c>
      <c r="AY69" s="36"/>
      <c r="AZ69" s="194">
        <f>AZ66+AZ68</f>
        <v>47864</v>
      </c>
      <c r="BA69" s="36"/>
      <c r="BB69" s="194">
        <f>BB66+BB68</f>
        <v>170989</v>
      </c>
      <c r="BC69" s="36"/>
      <c r="BD69" s="36"/>
    </row>
    <row r="70" spans="1:56" ht="13.5" customHeight="1" thickTop="1">
      <c r="A70" s="39" t="s">
        <v>99</v>
      </c>
      <c r="B70" s="38"/>
      <c r="C70" s="195"/>
      <c r="D70" s="38"/>
      <c r="E70" s="195"/>
      <c r="F70" s="38"/>
      <c r="G70" s="195"/>
      <c r="H70" s="38"/>
      <c r="I70" s="195"/>
      <c r="J70" s="38"/>
      <c r="K70" s="195"/>
      <c r="L70" s="38"/>
      <c r="M70" s="195"/>
      <c r="N70" s="24"/>
      <c r="O70" s="195"/>
      <c r="Q70" s="195"/>
      <c r="S70" s="195"/>
      <c r="T70" s="36"/>
      <c r="U70" s="36"/>
      <c r="V70" s="195"/>
      <c r="W70" s="38"/>
      <c r="X70" s="195"/>
      <c r="Y70" s="38"/>
      <c r="Z70" s="195"/>
      <c r="AA70" s="38"/>
      <c r="AB70" s="195"/>
      <c r="AC70" s="38"/>
      <c r="AD70" s="195"/>
      <c r="AE70" s="38"/>
      <c r="AF70" s="195"/>
      <c r="AG70" s="24"/>
      <c r="AH70" s="195"/>
      <c r="AJ70" s="195"/>
      <c r="AL70" s="195"/>
      <c r="AM70" s="38"/>
      <c r="AN70" s="195"/>
      <c r="AO70" s="36"/>
      <c r="AP70" s="195"/>
      <c r="AQ70" s="36"/>
      <c r="AR70" s="195"/>
      <c r="AS70" s="36"/>
      <c r="AT70" s="195"/>
      <c r="AU70" s="38"/>
      <c r="AV70" s="195"/>
      <c r="AW70" s="36"/>
      <c r="AX70" s="195"/>
      <c r="AY70" s="36"/>
      <c r="AZ70" s="195"/>
      <c r="BA70" s="36"/>
      <c r="BB70" s="195"/>
      <c r="BC70" s="36"/>
      <c r="BD70" s="36"/>
    </row>
    <row r="71" spans="1:56" ht="14.25" customHeight="1">
      <c r="A71" s="37" t="s">
        <v>100</v>
      </c>
      <c r="B71" s="155" t="s">
        <v>6</v>
      </c>
      <c r="C71" s="155">
        <v>2673</v>
      </c>
      <c r="D71" s="155" t="s">
        <v>6</v>
      </c>
      <c r="E71" s="155">
        <v>5711</v>
      </c>
      <c r="F71" s="155" t="s">
        <v>6</v>
      </c>
      <c r="G71" s="155">
        <v>1053</v>
      </c>
      <c r="H71" s="155" t="s">
        <v>6</v>
      </c>
      <c r="I71" s="155">
        <v>3864</v>
      </c>
      <c r="J71" s="155" t="s">
        <v>6</v>
      </c>
      <c r="K71" s="155">
        <v>5296</v>
      </c>
      <c r="L71" s="155" t="s">
        <v>6</v>
      </c>
      <c r="M71" s="155">
        <v>7827</v>
      </c>
      <c r="N71" s="155"/>
      <c r="O71" s="155">
        <v>1356</v>
      </c>
      <c r="P71" s="155"/>
      <c r="Q71" s="155">
        <v>5181</v>
      </c>
      <c r="R71" s="155"/>
      <c r="S71" s="155">
        <v>6981</v>
      </c>
      <c r="T71" s="36"/>
      <c r="U71" s="36"/>
      <c r="V71" s="155">
        <v>2673</v>
      </c>
      <c r="W71" s="155" t="s">
        <v>6</v>
      </c>
      <c r="X71" s="155">
        <v>5711</v>
      </c>
      <c r="Y71" s="155" t="s">
        <v>6</v>
      </c>
      <c r="Z71" s="155">
        <v>1053</v>
      </c>
      <c r="AA71" s="155" t="s">
        <v>6</v>
      </c>
      <c r="AB71" s="155">
        <v>3864</v>
      </c>
      <c r="AC71" s="155" t="s">
        <v>6</v>
      </c>
      <c r="AD71" s="155">
        <v>5296</v>
      </c>
      <c r="AE71" s="155" t="s">
        <v>6</v>
      </c>
      <c r="AF71" s="155">
        <v>7827</v>
      </c>
      <c r="AG71" s="155"/>
      <c r="AH71" s="155">
        <v>1356</v>
      </c>
      <c r="AI71" s="155"/>
      <c r="AJ71" s="155">
        <v>5181</v>
      </c>
      <c r="AK71" s="155"/>
      <c r="AL71" s="155">
        <v>6981</v>
      </c>
      <c r="AM71" s="155" t="s">
        <v>6</v>
      </c>
      <c r="AN71" s="155">
        <v>7881.62</v>
      </c>
      <c r="AO71" s="36"/>
      <c r="AP71" s="155">
        <v>623</v>
      </c>
      <c r="AQ71" s="36"/>
      <c r="AR71" s="155">
        <v>1339.1019999999999</v>
      </c>
      <c r="AS71" s="36"/>
      <c r="AT71" s="155">
        <v>2767</v>
      </c>
      <c r="AU71" s="155" t="s">
        <v>6</v>
      </c>
      <c r="AV71" s="155">
        <v>2695</v>
      </c>
      <c r="AW71" s="36"/>
      <c r="AX71" s="155">
        <v>1510</v>
      </c>
      <c r="AY71" s="36"/>
      <c r="AZ71" s="155">
        <v>1994</v>
      </c>
      <c r="BA71" s="36"/>
      <c r="BB71" s="155">
        <v>2766</v>
      </c>
      <c r="BC71" s="36"/>
      <c r="BD71" s="42"/>
    </row>
    <row r="72" spans="1:56" ht="12.75" customHeight="1">
      <c r="A72" s="34" t="s">
        <v>101</v>
      </c>
      <c r="B72" s="155"/>
      <c r="C72" s="35">
        <v>60347</v>
      </c>
      <c r="D72" s="155"/>
      <c r="E72" s="35">
        <v>69622</v>
      </c>
      <c r="F72" s="155"/>
      <c r="G72" s="35">
        <v>66192</v>
      </c>
      <c r="H72" s="155"/>
      <c r="I72" s="35">
        <v>76353</v>
      </c>
      <c r="J72" s="155"/>
      <c r="K72" s="35">
        <v>136396</v>
      </c>
      <c r="L72" s="155"/>
      <c r="M72" s="35">
        <v>146076</v>
      </c>
      <c r="N72" s="155"/>
      <c r="O72" s="35">
        <v>60573</v>
      </c>
      <c r="P72" s="155"/>
      <c r="Q72" s="35">
        <v>71240</v>
      </c>
      <c r="R72" s="155"/>
      <c r="S72" s="35">
        <v>131773</v>
      </c>
      <c r="T72" s="36"/>
      <c r="U72" s="36"/>
      <c r="V72" s="35">
        <v>60347</v>
      </c>
      <c r="W72" s="155"/>
      <c r="X72" s="35">
        <v>69622</v>
      </c>
      <c r="Y72" s="155"/>
      <c r="Z72" s="35">
        <v>66192</v>
      </c>
      <c r="AA72" s="155"/>
      <c r="AB72" s="35">
        <v>76353</v>
      </c>
      <c r="AC72" s="155"/>
      <c r="AD72" s="35">
        <v>136396</v>
      </c>
      <c r="AE72" s="155"/>
      <c r="AF72" s="35">
        <v>146076</v>
      </c>
      <c r="AG72" s="155"/>
      <c r="AH72" s="35">
        <v>60573</v>
      </c>
      <c r="AI72" s="155"/>
      <c r="AJ72" s="35">
        <v>71211</v>
      </c>
      <c r="AK72" s="155"/>
      <c r="AL72" s="35">
        <v>131744</v>
      </c>
      <c r="AM72" s="155"/>
      <c r="AN72" s="35">
        <v>144456</v>
      </c>
      <c r="AO72" s="36"/>
      <c r="AP72" s="35">
        <v>61852</v>
      </c>
      <c r="AQ72" s="36"/>
      <c r="AR72" s="35">
        <v>76780.635631080484</v>
      </c>
      <c r="AS72" s="36"/>
      <c r="AT72" s="35">
        <v>140751</v>
      </c>
      <c r="AU72" s="155"/>
      <c r="AV72" s="35">
        <v>152678</v>
      </c>
      <c r="AW72" s="36"/>
      <c r="AX72" s="35">
        <v>62510</v>
      </c>
      <c r="AY72" s="36"/>
      <c r="AZ72" s="35">
        <v>75136</v>
      </c>
      <c r="BA72" s="36"/>
      <c r="BB72" s="35">
        <v>137862</v>
      </c>
      <c r="BC72" s="36"/>
      <c r="BD72" s="42"/>
    </row>
    <row r="73" spans="1:56" ht="13.5" customHeight="1">
      <c r="A73" s="32" t="s">
        <v>103</v>
      </c>
      <c r="B73" s="155"/>
      <c r="C73" s="155"/>
      <c r="D73" s="155"/>
      <c r="E73" s="155"/>
      <c r="F73" s="155"/>
      <c r="G73" s="155"/>
      <c r="H73" s="155"/>
      <c r="I73" s="155"/>
      <c r="J73" s="155"/>
      <c r="K73" s="155"/>
      <c r="L73" s="155"/>
      <c r="M73" s="155"/>
      <c r="N73" s="155"/>
      <c r="O73" s="155"/>
      <c r="P73" s="155"/>
      <c r="Q73" s="155"/>
      <c r="R73" s="155"/>
      <c r="S73" s="155"/>
      <c r="T73" s="36"/>
      <c r="U73" s="36"/>
      <c r="V73" s="155" t="s">
        <v>140</v>
      </c>
      <c r="W73" s="155"/>
      <c r="X73" s="155"/>
      <c r="Y73" s="155"/>
      <c r="Z73" s="155"/>
      <c r="AA73" s="155"/>
      <c r="AB73" s="155"/>
      <c r="AC73" s="155"/>
      <c r="AD73" s="155"/>
      <c r="AE73" s="155"/>
      <c r="AF73" s="155"/>
      <c r="AG73" s="155"/>
      <c r="AH73" s="155"/>
      <c r="AI73" s="155"/>
      <c r="AJ73" s="155"/>
      <c r="AK73" s="155"/>
      <c r="AL73" s="155"/>
      <c r="AM73" s="155"/>
      <c r="AN73" s="155"/>
      <c r="AO73" s="36"/>
      <c r="AP73" s="155"/>
      <c r="AQ73" s="36"/>
      <c r="AR73" s="155"/>
      <c r="AS73" s="36"/>
      <c r="AT73" s="155"/>
      <c r="AU73" s="155"/>
      <c r="AV73" s="155"/>
      <c r="AW73" s="36"/>
      <c r="AX73" s="155"/>
      <c r="AY73" s="36"/>
      <c r="AZ73" s="155"/>
      <c r="BA73" s="36"/>
      <c r="BB73" s="246"/>
      <c r="BC73" s="36"/>
      <c r="BD73" s="42"/>
    </row>
    <row r="74" spans="1:56">
      <c r="A74" s="34" t="s">
        <v>214</v>
      </c>
      <c r="C74" s="35">
        <v>2080</v>
      </c>
      <c r="E74" s="35">
        <v>6973</v>
      </c>
      <c r="G74" s="35">
        <v>4432</v>
      </c>
      <c r="I74" s="35">
        <v>7787</v>
      </c>
      <c r="K74" s="35">
        <v>9318</v>
      </c>
      <c r="M74" s="35">
        <v>14920</v>
      </c>
      <c r="N74" s="155"/>
      <c r="O74" s="35">
        <v>4097</v>
      </c>
      <c r="P74" s="155"/>
      <c r="Q74" s="35">
        <v>6778</v>
      </c>
      <c r="R74" s="155"/>
      <c r="S74" s="35">
        <v>9352</v>
      </c>
      <c r="T74" s="36"/>
      <c r="U74" s="36"/>
      <c r="V74" s="35">
        <v>2080</v>
      </c>
      <c r="X74" s="35">
        <v>6973</v>
      </c>
      <c r="Z74" s="35">
        <v>4432</v>
      </c>
      <c r="AB74" s="35">
        <v>7787</v>
      </c>
      <c r="AD74" s="35">
        <v>9318</v>
      </c>
      <c r="AF74" s="35">
        <v>14920</v>
      </c>
      <c r="AG74" s="155"/>
      <c r="AH74" s="35">
        <v>4097</v>
      </c>
      <c r="AI74" s="155"/>
      <c r="AJ74" s="35">
        <v>6778</v>
      </c>
      <c r="AK74" s="155"/>
      <c r="AL74" s="35">
        <v>9352</v>
      </c>
      <c r="AN74" s="35">
        <v>10732</v>
      </c>
      <c r="AO74" s="36"/>
      <c r="AP74" s="35">
        <v>270</v>
      </c>
      <c r="AQ74" s="36"/>
      <c r="AR74" s="35">
        <v>772.06929489423328</v>
      </c>
      <c r="AS74" s="36"/>
      <c r="AT74" s="35">
        <v>2472</v>
      </c>
      <c r="AV74" s="35">
        <v>4372</v>
      </c>
      <c r="AW74" s="36"/>
      <c r="AX74" s="35">
        <v>220</v>
      </c>
      <c r="AY74" s="36"/>
      <c r="AZ74" s="35">
        <v>2159</v>
      </c>
      <c r="BA74" s="36"/>
      <c r="BB74" s="35">
        <v>2754</v>
      </c>
      <c r="BC74" s="36"/>
      <c r="BD74" s="36"/>
    </row>
    <row r="75" spans="1:56">
      <c r="A75" s="37" t="s">
        <v>215</v>
      </c>
      <c r="B75" s="155"/>
      <c r="C75" s="155">
        <v>74</v>
      </c>
      <c r="D75" s="155"/>
      <c r="E75" s="155">
        <v>146</v>
      </c>
      <c r="F75" s="155"/>
      <c r="G75" s="155">
        <v>0</v>
      </c>
      <c r="H75" s="155"/>
      <c r="I75" s="155">
        <v>1540</v>
      </c>
      <c r="J75" s="155"/>
      <c r="K75" s="155">
        <v>1565</v>
      </c>
      <c r="L75" s="155"/>
      <c r="M75" s="155">
        <v>1565</v>
      </c>
      <c r="N75" s="155"/>
      <c r="O75" s="155">
        <v>0</v>
      </c>
      <c r="P75" s="155"/>
      <c r="Q75" s="155">
        <v>0</v>
      </c>
      <c r="R75" s="155"/>
      <c r="S75" s="155">
        <v>0</v>
      </c>
      <c r="T75" s="36"/>
      <c r="U75" s="36"/>
      <c r="V75" s="155">
        <v>74</v>
      </c>
      <c r="W75" s="155"/>
      <c r="X75" s="155">
        <v>146</v>
      </c>
      <c r="Y75" s="155"/>
      <c r="Z75" s="155">
        <v>0</v>
      </c>
      <c r="AA75" s="155"/>
      <c r="AB75" s="155">
        <v>1540</v>
      </c>
      <c r="AC75" s="155"/>
      <c r="AD75" s="155">
        <v>1565</v>
      </c>
      <c r="AE75" s="155"/>
      <c r="AF75" s="155">
        <v>1565</v>
      </c>
      <c r="AG75" s="155"/>
      <c r="AH75" s="155">
        <v>0</v>
      </c>
      <c r="AI75" s="155"/>
      <c r="AJ75" s="155">
        <v>0</v>
      </c>
      <c r="AK75" s="155"/>
      <c r="AL75" s="155">
        <v>0</v>
      </c>
      <c r="AM75" s="155"/>
      <c r="AN75" s="155">
        <v>0</v>
      </c>
      <c r="AO75" s="36"/>
      <c r="AP75" s="155">
        <v>0</v>
      </c>
      <c r="AQ75" s="36"/>
      <c r="AR75" s="155">
        <v>0</v>
      </c>
      <c r="AS75" s="36"/>
      <c r="AT75" s="155">
        <v>0</v>
      </c>
      <c r="AU75" s="155"/>
      <c r="AV75" s="155">
        <v>0</v>
      </c>
      <c r="AW75" s="36"/>
      <c r="AX75" s="155">
        <v>0</v>
      </c>
      <c r="AY75" s="36"/>
      <c r="AZ75" s="155">
        <v>125</v>
      </c>
      <c r="BA75" s="36"/>
      <c r="BB75" s="155">
        <v>125</v>
      </c>
      <c r="BC75" s="36"/>
      <c r="BD75" s="36"/>
    </row>
    <row r="76" spans="1:56">
      <c r="A76" s="34" t="s">
        <v>110</v>
      </c>
      <c r="C76" s="35">
        <v>244800</v>
      </c>
      <c r="D76" s="176"/>
      <c r="E76" s="35">
        <v>244800</v>
      </c>
      <c r="F76" s="176"/>
      <c r="G76" s="35">
        <v>0</v>
      </c>
      <c r="H76" s="176"/>
      <c r="I76" s="35">
        <v>0</v>
      </c>
      <c r="J76" s="176"/>
      <c r="K76" s="35">
        <v>0</v>
      </c>
      <c r="L76" s="176"/>
      <c r="M76" s="35">
        <v>0</v>
      </c>
      <c r="N76" s="155"/>
      <c r="O76" s="35">
        <v>0</v>
      </c>
      <c r="P76" s="155"/>
      <c r="Q76" s="35">
        <v>0</v>
      </c>
      <c r="R76" s="155"/>
      <c r="S76" s="35">
        <v>0</v>
      </c>
      <c r="T76" s="36"/>
      <c r="U76" s="36"/>
      <c r="V76" s="35">
        <v>244800</v>
      </c>
      <c r="W76" s="176"/>
      <c r="X76" s="35">
        <v>244800</v>
      </c>
      <c r="Y76" s="176"/>
      <c r="Z76" s="35">
        <v>0</v>
      </c>
      <c r="AA76" s="176"/>
      <c r="AB76" s="35">
        <v>0</v>
      </c>
      <c r="AC76" s="176"/>
      <c r="AD76" s="35">
        <v>0</v>
      </c>
      <c r="AE76" s="176"/>
      <c r="AF76" s="35">
        <v>0</v>
      </c>
      <c r="AG76" s="155"/>
      <c r="AH76" s="35">
        <v>0</v>
      </c>
      <c r="AI76" s="155"/>
      <c r="AJ76" s="35">
        <v>0</v>
      </c>
      <c r="AK76" s="155"/>
      <c r="AL76" s="35">
        <v>0</v>
      </c>
      <c r="AM76" s="176"/>
      <c r="AN76" s="35">
        <v>0</v>
      </c>
      <c r="AO76" s="36"/>
      <c r="AP76" s="35">
        <v>0</v>
      </c>
      <c r="AQ76" s="36"/>
      <c r="AR76" s="35">
        <v>0</v>
      </c>
      <c r="AS76" s="36"/>
      <c r="AT76" s="35">
        <v>0</v>
      </c>
      <c r="AU76" s="176"/>
      <c r="AV76" s="35">
        <v>0</v>
      </c>
      <c r="AW76" s="36"/>
      <c r="AX76" s="35">
        <v>0</v>
      </c>
      <c r="AY76" s="36"/>
      <c r="AZ76" s="35">
        <v>0</v>
      </c>
      <c r="BA76" s="36"/>
      <c r="BB76" s="35">
        <v>0</v>
      </c>
      <c r="BC76" s="36"/>
      <c r="BD76" s="36"/>
    </row>
    <row r="77" spans="1:56">
      <c r="A77" s="37" t="s">
        <v>102</v>
      </c>
      <c r="B77" s="155"/>
      <c r="C77" s="155">
        <v>3512</v>
      </c>
      <c r="D77" s="155"/>
      <c r="E77" s="155">
        <v>1621</v>
      </c>
      <c r="F77" s="155"/>
      <c r="G77" s="155">
        <v>1101</v>
      </c>
      <c r="H77" s="155"/>
      <c r="I77" s="155">
        <v>1144</v>
      </c>
      <c r="J77" s="155"/>
      <c r="K77" s="155">
        <v>1994</v>
      </c>
      <c r="L77" s="155"/>
      <c r="M77" s="155">
        <v>2820</v>
      </c>
      <c r="N77" s="155"/>
      <c r="O77" s="155">
        <v>809</v>
      </c>
      <c r="P77" s="155"/>
      <c r="Q77" s="155">
        <v>1083</v>
      </c>
      <c r="R77" s="155"/>
      <c r="S77" s="155">
        <v>1083</v>
      </c>
      <c r="T77" s="36"/>
      <c r="U77" s="36"/>
      <c r="V77" s="155">
        <v>3512</v>
      </c>
      <c r="W77" s="155"/>
      <c r="X77" s="155">
        <v>1621</v>
      </c>
      <c r="Y77" s="155"/>
      <c r="Z77" s="155">
        <v>1101</v>
      </c>
      <c r="AA77" s="155"/>
      <c r="AB77" s="155">
        <v>1144</v>
      </c>
      <c r="AC77" s="155"/>
      <c r="AD77" s="155">
        <v>1994</v>
      </c>
      <c r="AE77" s="155"/>
      <c r="AF77" s="155">
        <v>2820</v>
      </c>
      <c r="AG77" s="155"/>
      <c r="AH77" s="155">
        <v>809</v>
      </c>
      <c r="AI77" s="155"/>
      <c r="AJ77" s="155">
        <v>1083</v>
      </c>
      <c r="AK77" s="155"/>
      <c r="AL77" s="155">
        <v>2388</v>
      </c>
      <c r="AM77" s="155"/>
      <c r="AN77" s="155">
        <v>1402</v>
      </c>
      <c r="AO77" s="36"/>
      <c r="AP77" s="155">
        <v>1565</v>
      </c>
      <c r="AQ77" s="36"/>
      <c r="AR77" s="155">
        <v>1088.30359</v>
      </c>
      <c r="AS77" s="36"/>
      <c r="AT77" s="155">
        <v>1699</v>
      </c>
      <c r="AU77" s="155"/>
      <c r="AV77" s="155">
        <v>2124</v>
      </c>
      <c r="AW77" s="36"/>
      <c r="AX77" s="155">
        <v>1617</v>
      </c>
      <c r="AY77" s="36"/>
      <c r="AZ77" s="155">
        <v>1505</v>
      </c>
      <c r="BA77" s="36"/>
      <c r="BB77" s="155">
        <v>2495</v>
      </c>
      <c r="BC77" s="36"/>
      <c r="BD77" s="36"/>
    </row>
    <row r="78" spans="1:56">
      <c r="A78" s="34" t="s">
        <v>111</v>
      </c>
      <c r="C78" s="35">
        <v>16375</v>
      </c>
      <c r="D78" s="176"/>
      <c r="E78" s="35">
        <v>16375</v>
      </c>
      <c r="F78" s="176"/>
      <c r="G78" s="35">
        <v>0</v>
      </c>
      <c r="H78" s="176"/>
      <c r="I78" s="35">
        <v>0</v>
      </c>
      <c r="J78" s="176"/>
      <c r="K78" s="35">
        <v>0</v>
      </c>
      <c r="L78" s="176"/>
      <c r="M78" s="35">
        <v>0</v>
      </c>
      <c r="N78" s="155"/>
      <c r="O78" s="35">
        <v>0</v>
      </c>
      <c r="P78" s="155"/>
      <c r="Q78" s="35">
        <v>0</v>
      </c>
      <c r="R78" s="155"/>
      <c r="S78" s="35">
        <v>0</v>
      </c>
      <c r="T78" s="36"/>
      <c r="U78" s="36"/>
      <c r="V78" s="35">
        <v>16375</v>
      </c>
      <c r="W78" s="176"/>
      <c r="X78" s="35">
        <v>16375</v>
      </c>
      <c r="Y78" s="176"/>
      <c r="Z78" s="35">
        <v>0</v>
      </c>
      <c r="AA78" s="176"/>
      <c r="AB78" s="35">
        <v>0</v>
      </c>
      <c r="AC78" s="176"/>
      <c r="AD78" s="35">
        <v>0</v>
      </c>
      <c r="AE78" s="176"/>
      <c r="AF78" s="35">
        <v>0</v>
      </c>
      <c r="AG78" s="155"/>
      <c r="AH78" s="35">
        <v>0</v>
      </c>
      <c r="AI78" s="155"/>
      <c r="AJ78" s="35">
        <v>0</v>
      </c>
      <c r="AK78" s="155"/>
      <c r="AL78" s="35">
        <v>0</v>
      </c>
      <c r="AM78" s="176"/>
      <c r="AN78" s="35">
        <v>0</v>
      </c>
      <c r="AO78" s="36"/>
      <c r="AP78" s="35">
        <v>0</v>
      </c>
      <c r="AQ78" s="36"/>
      <c r="AR78" s="35">
        <v>0</v>
      </c>
      <c r="AS78" s="36"/>
      <c r="AT78" s="35">
        <v>0</v>
      </c>
      <c r="AU78" s="176"/>
      <c r="AV78" s="35">
        <v>0</v>
      </c>
      <c r="AW78" s="36"/>
      <c r="AX78" s="35">
        <v>0</v>
      </c>
      <c r="AY78" s="36"/>
      <c r="AZ78" s="35">
        <v>0</v>
      </c>
      <c r="BA78" s="36"/>
      <c r="BB78" s="35">
        <v>0</v>
      </c>
      <c r="BC78" s="36"/>
      <c r="BD78" s="36"/>
    </row>
    <row r="79" spans="1:56">
      <c r="A79" s="37" t="s">
        <v>112</v>
      </c>
      <c r="B79" s="155"/>
      <c r="C79" s="155">
        <v>4672</v>
      </c>
      <c r="D79" s="155"/>
      <c r="E79" s="155">
        <v>4672</v>
      </c>
      <c r="F79" s="155"/>
      <c r="G79" s="155">
        <v>0</v>
      </c>
      <c r="H79" s="155"/>
      <c r="I79" s="155">
        <v>0</v>
      </c>
      <c r="J79" s="155"/>
      <c r="K79" s="155">
        <v>0</v>
      </c>
      <c r="L79" s="155"/>
      <c r="M79" s="155">
        <v>0</v>
      </c>
      <c r="N79" s="155"/>
      <c r="O79" s="155">
        <v>0</v>
      </c>
      <c r="P79" s="155"/>
      <c r="Q79" s="155">
        <v>0</v>
      </c>
      <c r="R79" s="155"/>
      <c r="S79" s="155">
        <v>0</v>
      </c>
      <c r="T79" s="36"/>
      <c r="U79" s="36"/>
      <c r="V79" s="155">
        <v>4698</v>
      </c>
      <c r="W79" s="155"/>
      <c r="X79" s="155">
        <v>4698</v>
      </c>
      <c r="Y79" s="155"/>
      <c r="Z79" s="155">
        <v>0</v>
      </c>
      <c r="AA79" s="155"/>
      <c r="AB79" s="155">
        <v>0</v>
      </c>
      <c r="AC79" s="155"/>
      <c r="AD79" s="155">
        <v>0</v>
      </c>
      <c r="AE79" s="155"/>
      <c r="AF79" s="155">
        <v>0</v>
      </c>
      <c r="AG79" s="155"/>
      <c r="AH79" s="155">
        <v>0</v>
      </c>
      <c r="AI79" s="155"/>
      <c r="AJ79" s="155">
        <v>0</v>
      </c>
      <c r="AK79" s="155"/>
      <c r="AL79" s="155">
        <v>0</v>
      </c>
      <c r="AM79" s="155"/>
      <c r="AN79" s="155">
        <v>0</v>
      </c>
      <c r="AO79" s="36"/>
      <c r="AP79" s="155">
        <v>0</v>
      </c>
      <c r="AQ79" s="36"/>
      <c r="AR79" s="155">
        <v>0</v>
      </c>
      <c r="AS79" s="36"/>
      <c r="AT79" s="155">
        <v>0</v>
      </c>
      <c r="AU79" s="155"/>
      <c r="AV79" s="155">
        <v>0</v>
      </c>
      <c r="AW79" s="36"/>
      <c r="AX79" s="155">
        <v>0</v>
      </c>
      <c r="AY79" s="36"/>
      <c r="AZ79" s="155">
        <v>0</v>
      </c>
      <c r="BA79" s="36"/>
      <c r="BB79" s="155">
        <v>0</v>
      </c>
      <c r="BC79" s="36"/>
      <c r="BD79" s="36"/>
    </row>
    <row r="80" spans="1:56">
      <c r="A80" s="34" t="s">
        <v>311</v>
      </c>
      <c r="C80" s="35">
        <v>0</v>
      </c>
      <c r="D80" s="176"/>
      <c r="E80" s="35">
        <v>0</v>
      </c>
      <c r="F80" s="176"/>
      <c r="G80" s="35">
        <v>0</v>
      </c>
      <c r="H80" s="176"/>
      <c r="I80" s="35">
        <v>0</v>
      </c>
      <c r="J80" s="176"/>
      <c r="K80" s="35">
        <v>0</v>
      </c>
      <c r="L80" s="176"/>
      <c r="M80" s="35">
        <v>0</v>
      </c>
      <c r="N80" s="155"/>
      <c r="O80" s="35">
        <v>0</v>
      </c>
      <c r="P80" s="155"/>
      <c r="Q80" s="35">
        <v>0</v>
      </c>
      <c r="R80" s="155"/>
      <c r="S80" s="35">
        <v>0</v>
      </c>
      <c r="T80" s="36"/>
      <c r="U80" s="36"/>
      <c r="V80" s="35">
        <v>0</v>
      </c>
      <c r="W80" s="176"/>
      <c r="X80" s="35">
        <v>0</v>
      </c>
      <c r="Y80" s="176"/>
      <c r="Z80" s="35">
        <v>0</v>
      </c>
      <c r="AA80" s="176"/>
      <c r="AB80" s="35">
        <v>0</v>
      </c>
      <c r="AC80" s="176"/>
      <c r="AD80" s="35">
        <v>0</v>
      </c>
      <c r="AE80" s="176"/>
      <c r="AF80" s="35">
        <v>0</v>
      </c>
      <c r="AG80" s="155"/>
      <c r="AH80" s="35">
        <v>0</v>
      </c>
      <c r="AI80" s="155"/>
      <c r="AJ80" s="35">
        <v>0</v>
      </c>
      <c r="AK80" s="155"/>
      <c r="AL80" s="35">
        <v>0</v>
      </c>
      <c r="AM80" s="176"/>
      <c r="AN80" s="35">
        <v>0</v>
      </c>
      <c r="AO80" s="36"/>
      <c r="AP80" s="35">
        <v>0</v>
      </c>
      <c r="AQ80" s="36"/>
      <c r="AR80" s="35">
        <v>1287</v>
      </c>
      <c r="AS80" s="43"/>
      <c r="AT80" s="35">
        <v>1287</v>
      </c>
      <c r="AU80" s="176"/>
      <c r="AV80" s="35">
        <v>1287</v>
      </c>
      <c r="AW80" s="43"/>
      <c r="AX80" s="35">
        <v>0</v>
      </c>
      <c r="AY80" s="43"/>
      <c r="AZ80" s="35">
        <v>0</v>
      </c>
      <c r="BA80" s="43"/>
      <c r="BB80" s="35">
        <v>0</v>
      </c>
      <c r="BC80" s="43"/>
    </row>
    <row r="81" spans="3:54">
      <c r="C81" s="213"/>
      <c r="D81" s="213"/>
      <c r="E81" s="213"/>
      <c r="F81" s="213"/>
      <c r="G81" s="213"/>
      <c r="H81" s="213"/>
      <c r="I81" s="213"/>
      <c r="J81" s="213"/>
      <c r="K81" s="213"/>
      <c r="L81" s="213"/>
      <c r="M81" s="213"/>
      <c r="N81" s="213"/>
      <c r="O81" s="213"/>
      <c r="P81" s="213"/>
      <c r="Q81" s="213"/>
      <c r="R81" s="213"/>
      <c r="S81" s="213"/>
      <c r="V81" s="213"/>
      <c r="W81" s="213"/>
      <c r="X81" s="213"/>
      <c r="Y81" s="213"/>
      <c r="Z81" s="213"/>
      <c r="AA81" s="213"/>
      <c r="AB81" s="213"/>
      <c r="AC81" s="213"/>
      <c r="AD81" s="213"/>
      <c r="AE81" s="213"/>
      <c r="AF81" s="213"/>
      <c r="AG81" s="213"/>
      <c r="AH81" s="213"/>
      <c r="AI81" s="213"/>
      <c r="AJ81" s="213"/>
      <c r="AK81" s="213"/>
      <c r="AL81" s="213"/>
      <c r="AM81" s="213"/>
      <c r="AN81" s="213"/>
      <c r="AP81" s="213"/>
      <c r="AR81" s="213"/>
      <c r="AT81" s="213"/>
      <c r="AU81" s="213"/>
      <c r="AV81" s="213"/>
      <c r="AX81" s="213"/>
      <c r="AZ81" s="213"/>
      <c r="BB81" s="213"/>
    </row>
    <row r="82" spans="3:54">
      <c r="C82" s="213"/>
      <c r="D82" s="213"/>
      <c r="E82" s="213"/>
      <c r="F82" s="213"/>
      <c r="G82" s="213"/>
      <c r="H82" s="213"/>
      <c r="I82" s="213"/>
      <c r="J82" s="213"/>
      <c r="K82" s="213"/>
      <c r="L82" s="213"/>
      <c r="M82" s="213"/>
      <c r="N82" s="213"/>
      <c r="O82" s="213"/>
      <c r="P82" s="213"/>
      <c r="Q82" s="213"/>
      <c r="R82" s="213"/>
      <c r="S82" s="213"/>
      <c r="V82" s="213"/>
      <c r="W82" s="213"/>
      <c r="X82" s="213"/>
      <c r="Y82" s="213"/>
      <c r="Z82" s="213"/>
      <c r="AA82" s="213"/>
      <c r="AB82" s="213"/>
      <c r="AC82" s="213"/>
      <c r="AD82" s="213"/>
      <c r="AE82" s="213"/>
      <c r="AF82" s="213"/>
      <c r="AG82" s="213"/>
      <c r="AH82" s="213"/>
      <c r="AI82" s="213"/>
      <c r="AJ82" s="213"/>
      <c r="AK82" s="213"/>
      <c r="AL82" s="213"/>
      <c r="AM82" s="213"/>
      <c r="AN82" s="213"/>
      <c r="AP82" s="213"/>
      <c r="AR82" s="213"/>
      <c r="AT82" s="213"/>
      <c r="AU82" s="213"/>
      <c r="AV82" s="213"/>
      <c r="AX82" s="213"/>
      <c r="AZ82" s="213"/>
      <c r="BB82" s="213"/>
    </row>
    <row r="83" spans="3:54">
      <c r="C83" s="213"/>
      <c r="E83" s="213"/>
      <c r="G83" s="213"/>
      <c r="I83" s="213"/>
      <c r="K83" s="213"/>
      <c r="M83" s="213"/>
      <c r="N83" s="24"/>
      <c r="O83" s="213"/>
      <c r="Q83" s="213"/>
      <c r="S83" s="213"/>
      <c r="V83" s="213"/>
      <c r="X83" s="213"/>
      <c r="Z83" s="213"/>
      <c r="AB83" s="213"/>
      <c r="AD83" s="213"/>
      <c r="AF83" s="213"/>
      <c r="AG83" s="24"/>
      <c r="AH83" s="213"/>
      <c r="AJ83" s="213"/>
      <c r="AL83" s="213"/>
      <c r="AN83" s="213"/>
      <c r="AP83" s="213"/>
      <c r="AR83" s="213"/>
      <c r="AT83" s="213"/>
      <c r="AV83" s="213"/>
      <c r="AX83" s="213"/>
      <c r="AZ83" s="213"/>
      <c r="BB83" s="213"/>
    </row>
    <row r="84" spans="3:54">
      <c r="C84" s="213"/>
      <c r="D84" s="213"/>
      <c r="E84" s="213"/>
      <c r="F84" s="213"/>
      <c r="G84" s="213"/>
      <c r="H84" s="213"/>
      <c r="I84" s="213"/>
      <c r="J84" s="213"/>
      <c r="K84" s="213"/>
      <c r="L84" s="213"/>
      <c r="M84" s="213"/>
      <c r="N84" s="213"/>
      <c r="O84" s="213"/>
      <c r="P84" s="213"/>
      <c r="Q84" s="213"/>
      <c r="R84" s="213"/>
      <c r="S84" s="213"/>
      <c r="V84" s="213"/>
      <c r="W84" s="213"/>
      <c r="X84" s="213"/>
      <c r="Y84" s="213"/>
      <c r="Z84" s="213"/>
      <c r="AA84" s="213"/>
      <c r="AB84" s="213"/>
      <c r="AC84" s="213"/>
      <c r="AD84" s="213"/>
      <c r="AE84" s="213"/>
      <c r="AF84" s="213"/>
      <c r="AG84" s="213"/>
      <c r="AH84" s="213"/>
      <c r="AI84" s="213"/>
      <c r="AJ84" s="213"/>
      <c r="AK84" s="213"/>
      <c r="AL84" s="213"/>
      <c r="AM84" s="213"/>
      <c r="AN84" s="213"/>
      <c r="AP84" s="213"/>
      <c r="AR84" s="213"/>
      <c r="AT84" s="213"/>
      <c r="AU84" s="213"/>
      <c r="AV84" s="213"/>
      <c r="AX84" s="213"/>
      <c r="AZ84" s="213"/>
      <c r="BB84" s="213"/>
    </row>
    <row r="85" spans="3:54">
      <c r="C85" s="213"/>
      <c r="D85" s="213"/>
      <c r="E85" s="213"/>
      <c r="F85" s="213"/>
      <c r="G85" s="213"/>
      <c r="H85" s="213"/>
      <c r="I85" s="213"/>
      <c r="J85" s="213"/>
      <c r="K85" s="213"/>
      <c r="L85" s="213"/>
      <c r="M85" s="213"/>
      <c r="N85" s="213"/>
      <c r="O85" s="213"/>
      <c r="P85" s="213"/>
      <c r="Q85" s="213"/>
      <c r="R85" s="213"/>
      <c r="S85" s="213"/>
      <c r="V85" s="213"/>
      <c r="W85" s="213"/>
      <c r="X85" s="213"/>
      <c r="Y85" s="213"/>
      <c r="Z85" s="213"/>
      <c r="AA85" s="213"/>
      <c r="AB85" s="213"/>
      <c r="AC85" s="213"/>
      <c r="AD85" s="213"/>
      <c r="AE85" s="213"/>
      <c r="AF85" s="213"/>
      <c r="AG85" s="213"/>
      <c r="AH85" s="213"/>
      <c r="AI85" s="213"/>
      <c r="AJ85" s="213"/>
      <c r="AK85" s="213"/>
      <c r="AL85" s="213"/>
      <c r="AM85" s="213"/>
      <c r="AN85" s="213"/>
      <c r="AP85" s="213"/>
      <c r="AR85" s="213"/>
      <c r="AT85" s="213"/>
      <c r="AU85" s="213"/>
      <c r="AV85" s="213"/>
      <c r="AX85" s="213"/>
      <c r="AZ85" s="213"/>
      <c r="BB85" s="213"/>
    </row>
    <row r="86" spans="3:54">
      <c r="E86" s="24"/>
      <c r="M86" s="24"/>
      <c r="N86" s="24"/>
      <c r="X86" s="24"/>
      <c r="AF86" s="24"/>
      <c r="AG86" s="24"/>
      <c r="AN86" s="24"/>
      <c r="AV86" s="24"/>
    </row>
    <row r="87" spans="3:54">
      <c r="E87" s="24"/>
      <c r="M87" s="24"/>
      <c r="N87" s="24"/>
      <c r="X87" s="24"/>
      <c r="AF87" s="24"/>
      <c r="AG87" s="24"/>
      <c r="AN87" s="24"/>
      <c r="AV87" s="24"/>
    </row>
    <row r="88" spans="3:54">
      <c r="E88" s="24"/>
      <c r="M88" s="24"/>
      <c r="N88" s="24"/>
      <c r="X88" s="24"/>
      <c r="AF88" s="24"/>
      <c r="AG88" s="24"/>
      <c r="AN88" s="24"/>
      <c r="AV88" s="24"/>
    </row>
    <row r="89" spans="3:54">
      <c r="E89" s="33"/>
      <c r="M89" s="24"/>
      <c r="N89" s="24"/>
      <c r="X89" s="33"/>
      <c r="AF89" s="24"/>
      <c r="AG89" s="24"/>
      <c r="AN89" s="24"/>
      <c r="AV89" s="24"/>
    </row>
    <row r="90" spans="3:54">
      <c r="E90" s="33"/>
      <c r="M90" s="24"/>
      <c r="N90" s="24"/>
      <c r="X90" s="33"/>
      <c r="AF90" s="24"/>
      <c r="AG90" s="24"/>
      <c r="AN90" s="24"/>
      <c r="AV90" s="24"/>
    </row>
    <row r="91" spans="3:54">
      <c r="E91" s="33"/>
      <c r="M91" s="24"/>
      <c r="N91" s="24"/>
      <c r="X91" s="33"/>
      <c r="AF91" s="24"/>
      <c r="AG91" s="24"/>
      <c r="AN91" s="24"/>
      <c r="AV91" s="24"/>
    </row>
    <row r="92" spans="3:54">
      <c r="E92" s="33"/>
      <c r="M92" s="24"/>
      <c r="N92" s="24"/>
      <c r="X92" s="33"/>
      <c r="AF92" s="24"/>
      <c r="AG92" s="24"/>
      <c r="AN92" s="24"/>
      <c r="AV92" s="24"/>
    </row>
    <row r="93" spans="3:54">
      <c r="E93" s="33"/>
      <c r="M93" s="24"/>
      <c r="N93" s="24"/>
      <c r="X93" s="33"/>
      <c r="AF93" s="24"/>
      <c r="AG93" s="24"/>
      <c r="AN93" s="24"/>
      <c r="AV93" s="24"/>
    </row>
    <row r="94" spans="3:54">
      <c r="E94" s="33"/>
      <c r="M94" s="24"/>
      <c r="N94" s="24"/>
      <c r="X94" s="33"/>
      <c r="AF94" s="24"/>
      <c r="AG94" s="24"/>
      <c r="AN94" s="24"/>
      <c r="AV94" s="24"/>
    </row>
    <row r="95" spans="3:54">
      <c r="E95" s="33"/>
      <c r="M95" s="24"/>
      <c r="N95" s="24"/>
      <c r="X95" s="33"/>
      <c r="AF95" s="24"/>
      <c r="AG95" s="24"/>
      <c r="AN95" s="24"/>
      <c r="AV95" s="24"/>
    </row>
    <row r="96" spans="3:54">
      <c r="E96" s="33"/>
      <c r="M96" s="24"/>
      <c r="N96" s="24"/>
      <c r="X96" s="33"/>
      <c r="AF96" s="24"/>
      <c r="AG96" s="24"/>
      <c r="AN96" s="24"/>
      <c r="AV96" s="24"/>
    </row>
    <row r="97" spans="5:48">
      <c r="E97" s="33"/>
      <c r="M97" s="24"/>
      <c r="N97" s="24"/>
      <c r="X97" s="33"/>
      <c r="AF97" s="24"/>
      <c r="AG97" s="24"/>
      <c r="AN97" s="24"/>
      <c r="AV97" s="24"/>
    </row>
    <row r="98" spans="5:48">
      <c r="E98" s="33"/>
      <c r="M98" s="24"/>
      <c r="N98" s="24"/>
      <c r="X98" s="33"/>
      <c r="AF98" s="24"/>
      <c r="AG98" s="24"/>
      <c r="AN98" s="24"/>
      <c r="AV98" s="24"/>
    </row>
    <row r="99" spans="5:48">
      <c r="E99" s="33"/>
      <c r="M99" s="24"/>
      <c r="N99" s="24"/>
      <c r="X99" s="33"/>
      <c r="AF99" s="24"/>
      <c r="AG99" s="24"/>
      <c r="AN99" s="24"/>
      <c r="AV99" s="24"/>
    </row>
    <row r="100" spans="5:48">
      <c r="E100" s="33"/>
      <c r="M100" s="24"/>
      <c r="N100" s="24"/>
      <c r="X100" s="33"/>
      <c r="AF100" s="24"/>
      <c r="AG100" s="24"/>
      <c r="AN100" s="24"/>
      <c r="AV100" s="24"/>
    </row>
    <row r="101" spans="5:48">
      <c r="M101" s="24"/>
      <c r="N101" s="24"/>
      <c r="AF101" s="24"/>
      <c r="AG101" s="24"/>
      <c r="AN101" s="24"/>
      <c r="AV101" s="24"/>
    </row>
    <row r="102" spans="5:48">
      <c r="M102" s="24"/>
      <c r="N102" s="24"/>
      <c r="AF102" s="24"/>
      <c r="AG102" s="24"/>
      <c r="AN102" s="24"/>
      <c r="AV102" s="24"/>
    </row>
    <row r="103" spans="5:48">
      <c r="M103" s="24"/>
      <c r="N103" s="24"/>
      <c r="AF103" s="24"/>
      <c r="AG103" s="24"/>
      <c r="AN103" s="24"/>
      <c r="AV103" s="24"/>
    </row>
  </sheetData>
  <hyperlinks>
    <hyperlink ref="BD5" location="Contents!A1" display="Back"/>
    <hyperlink ref="BD3" location="Contents!A1" display="Back"/>
  </hyperlinks>
  <pageMargins left="0.25" right="0.25" top="0.75" bottom="0.75" header="0.3" footer="0.3"/>
  <pageSetup scale="37" orientation="landscape" r:id="rId1"/>
  <headerFooter>
    <oddFooter>&amp;A</oddFooter>
  </headerFooter>
  <rowBreaks count="2" manualBreakCount="2">
    <brk id="49" max="16383" man="1"/>
    <brk id="7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0"/>
  <sheetViews>
    <sheetView showGridLines="0" zoomScale="90" zoomScaleNormal="90" workbookViewId="0">
      <selection activeCell="D2" sqref="D2"/>
    </sheetView>
  </sheetViews>
  <sheetFormatPr defaultColWidth="0" defaultRowHeight="15" zeroHeight="1"/>
  <cols>
    <col min="1" max="1" width="4.44140625" style="8" customWidth="1"/>
    <col min="2" max="2" width="146.44140625" style="8" customWidth="1"/>
    <col min="3" max="3" width="4.44140625" style="8" customWidth="1"/>
    <col min="4" max="4" width="8.44140625" style="8" customWidth="1"/>
    <col min="5" max="16384" width="8.44140625" style="8" hidden="1"/>
  </cols>
  <sheetData>
    <row r="1" spans="1:4">
      <c r="A1" s="153"/>
    </row>
    <row r="2" spans="1:4">
      <c r="D2" s="180" t="s">
        <v>160</v>
      </c>
    </row>
    <row r="3" spans="1:4" ht="24.75" customHeight="1">
      <c r="B3" s="11" t="s">
        <v>164</v>
      </c>
    </row>
    <row r="4" spans="1:4"/>
    <row r="5" spans="1:4" ht="96">
      <c r="B5" s="178" t="s">
        <v>165</v>
      </c>
    </row>
    <row r="6" spans="1:4" ht="57.6">
      <c r="B6" s="178" t="s">
        <v>166</v>
      </c>
    </row>
    <row r="7" spans="1:4" ht="76.8">
      <c r="B7" s="178" t="s">
        <v>167</v>
      </c>
    </row>
    <row r="8" spans="1:4"/>
    <row r="9" spans="1:4"/>
    <row r="10" spans="1:4"/>
  </sheetData>
  <hyperlinks>
    <hyperlink ref="D2" location="Contents!A1" display="Back"/>
  </hyperlinks>
  <pageMargins left="0.25" right="0.25" top="0.75" bottom="0.75" header="0.3" footer="0.3"/>
  <pageSetup scale="87" orientation="landscape" r:id="rId1"/>
  <headerFooter>
    <oddFoote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1"/>
    <pageSetUpPr fitToPage="1"/>
  </sheetPr>
  <dimension ref="A1:BM41"/>
  <sheetViews>
    <sheetView showGridLines="0" zoomScale="80" zoomScaleNormal="80" zoomScaleSheetLayoutView="70" workbookViewId="0">
      <pane xSplit="2" ySplit="4" topLeftCell="AH6" activePane="bottomRight" state="frozen"/>
      <selection activeCell="A6" sqref="A6"/>
      <selection pane="topRight" activeCell="A6" sqref="A6"/>
      <selection pane="bottomLeft" activeCell="A6" sqref="A6"/>
      <selection pane="bottomRight" activeCell="AY3" sqref="AY3"/>
    </sheetView>
  </sheetViews>
  <sheetFormatPr defaultColWidth="0" defaultRowHeight="15" zeroHeight="1" outlineLevelCol="1"/>
  <cols>
    <col min="1" max="1" width="2.44140625" style="8" customWidth="1"/>
    <col min="2" max="2" width="53.44140625" style="8" customWidth="1"/>
    <col min="3" max="13" width="10.44140625" style="8" hidden="1" customWidth="1" outlineLevel="1"/>
    <col min="14" max="14" width="0.44140625" style="8" hidden="1" customWidth="1" outlineLevel="1"/>
    <col min="15" max="16" width="1.44140625" style="8" hidden="1" customWidth="1" outlineLevel="1"/>
    <col min="17" max="17" width="12.44140625" style="8" hidden="1" customWidth="1" outlineLevel="1"/>
    <col min="18" max="18" width="1.44140625" style="8" hidden="1" customWidth="1" outlineLevel="1"/>
    <col min="19" max="19" width="13" style="8" hidden="1" customWidth="1" outlineLevel="1"/>
    <col min="20" max="20" width="1.44140625" style="8" hidden="1" customWidth="1" outlineLevel="1"/>
    <col min="21" max="21" width="13" style="8" hidden="1" customWidth="1" outlineLevel="1"/>
    <col min="22" max="22" width="3.44140625" style="8" hidden="1" customWidth="1" outlineLevel="1"/>
    <col min="23" max="23" width="11.44140625" hidden="1" customWidth="1" collapsed="1"/>
    <col min="24" max="26" width="11.44140625" hidden="1" customWidth="1"/>
    <col min="27" max="41" width="14.44140625" customWidth="1"/>
    <col min="42" max="42" width="0.44140625" customWidth="1"/>
    <col min="43" max="44" width="1.44140625" customWidth="1"/>
    <col min="45" max="49" width="14.44140625" customWidth="1"/>
    <col min="50" max="50" width="1.44140625" style="8" customWidth="1"/>
    <col min="51" max="51" width="11.44140625" style="8" customWidth="1"/>
    <col min="52" max="65" width="0" style="8" hidden="1" customWidth="1"/>
    <col min="66" max="16384" width="12.44140625" style="8" hidden="1"/>
  </cols>
  <sheetData>
    <row r="1" spans="1:51">
      <c r="A1" s="153"/>
      <c r="J1" s="8" t="s">
        <v>140</v>
      </c>
    </row>
    <row r="2" spans="1:51" ht="27">
      <c r="B2" s="6" t="s">
        <v>190</v>
      </c>
      <c r="C2" s="19"/>
      <c r="D2" s="19"/>
      <c r="E2" s="19"/>
      <c r="F2" s="19"/>
      <c r="G2" s="19"/>
      <c r="H2" s="19"/>
      <c r="I2" s="19"/>
      <c r="J2" s="19" t="s">
        <v>140</v>
      </c>
      <c r="K2" s="19"/>
      <c r="L2" s="19"/>
      <c r="M2" s="19"/>
      <c r="N2" s="19"/>
      <c r="O2" s="19"/>
      <c r="P2" s="19"/>
      <c r="Q2" s="19"/>
      <c r="R2" s="20"/>
      <c r="S2" s="19"/>
      <c r="T2" s="20"/>
      <c r="U2" s="19"/>
      <c r="V2" s="177"/>
      <c r="W2" s="133"/>
      <c r="X2" s="133"/>
      <c r="Y2" s="133"/>
      <c r="Z2" s="133"/>
      <c r="AA2" s="133"/>
      <c r="AB2" s="133"/>
      <c r="AC2" s="133"/>
      <c r="AD2" s="133"/>
      <c r="AE2" s="133"/>
      <c r="AF2" s="133"/>
      <c r="AG2" s="133"/>
      <c r="AH2" s="133"/>
      <c r="AI2" s="133"/>
      <c r="AJ2" s="133"/>
      <c r="AK2" s="133"/>
      <c r="AL2" s="133"/>
      <c r="AM2" s="133"/>
      <c r="AN2" s="133"/>
      <c r="AO2" s="133"/>
      <c r="AP2" s="220"/>
      <c r="AQ2" s="220"/>
      <c r="AR2" s="220"/>
      <c r="AS2" s="133"/>
      <c r="AT2" s="133"/>
      <c r="AU2" s="133"/>
      <c r="AV2" s="133"/>
      <c r="AW2" s="133"/>
      <c r="AX2" s="177"/>
      <c r="AY2" s="177"/>
    </row>
    <row r="3" spans="1:51" ht="15" customHeight="1">
      <c r="B3" s="1"/>
      <c r="C3" s="19"/>
      <c r="D3" s="19"/>
      <c r="E3" s="19"/>
      <c r="F3" s="19"/>
      <c r="G3" s="19"/>
      <c r="H3" s="19"/>
      <c r="I3" s="19"/>
      <c r="J3" s="19"/>
      <c r="K3" s="19"/>
      <c r="L3" s="19"/>
      <c r="M3" s="19"/>
      <c r="N3" s="19"/>
      <c r="O3" s="19"/>
      <c r="P3" s="19"/>
      <c r="Q3" s="19"/>
      <c r="R3" s="20"/>
      <c r="S3" s="19"/>
      <c r="T3" s="20"/>
      <c r="U3" s="19"/>
      <c r="V3" s="177"/>
      <c r="W3" s="133"/>
      <c r="X3" s="133"/>
      <c r="Y3" s="133"/>
      <c r="Z3" s="133"/>
      <c r="AA3" s="133"/>
      <c r="AB3" s="133"/>
      <c r="AC3" s="133"/>
      <c r="AD3" s="133"/>
      <c r="AE3" s="133"/>
      <c r="AF3" s="133"/>
      <c r="AG3" s="133"/>
      <c r="AH3" s="133"/>
      <c r="AI3" s="133"/>
      <c r="AJ3" s="133"/>
      <c r="AK3" s="133"/>
      <c r="AL3" s="133"/>
      <c r="AM3" s="133"/>
      <c r="AN3" s="133"/>
      <c r="AO3" s="133"/>
      <c r="AP3" s="220"/>
      <c r="AQ3" s="220"/>
      <c r="AR3" s="220"/>
      <c r="AS3" s="133"/>
      <c r="AT3" s="133"/>
      <c r="AU3" s="133"/>
      <c r="AV3" s="133"/>
      <c r="AW3" s="133"/>
      <c r="AX3" s="177"/>
      <c r="AY3" s="179" t="s">
        <v>160</v>
      </c>
    </row>
    <row r="4" spans="1:51" ht="20.399999999999999">
      <c r="B4" s="2" t="s">
        <v>122</v>
      </c>
      <c r="C4" s="91"/>
      <c r="D4" s="91"/>
      <c r="E4" s="91"/>
      <c r="F4" s="91"/>
      <c r="G4" s="91"/>
      <c r="H4" s="91"/>
      <c r="I4" s="91"/>
      <c r="J4" s="91"/>
      <c r="K4" s="91"/>
      <c r="L4" s="91"/>
      <c r="M4" s="91"/>
      <c r="N4" s="92"/>
      <c r="O4" s="92"/>
      <c r="P4" s="92"/>
      <c r="Q4" s="91"/>
      <c r="R4" s="91"/>
      <c r="S4" s="91"/>
      <c r="T4" s="91"/>
      <c r="U4" s="91"/>
      <c r="V4" s="177"/>
      <c r="W4" s="91"/>
      <c r="X4" s="91"/>
      <c r="Y4" s="91"/>
      <c r="Z4" s="91"/>
      <c r="AA4" s="91"/>
      <c r="AB4" s="91"/>
      <c r="AC4" s="91"/>
      <c r="AD4" s="91"/>
      <c r="AE4" s="91"/>
      <c r="AF4" s="91"/>
      <c r="AG4" s="91"/>
      <c r="AH4" s="91"/>
      <c r="AI4" s="91"/>
      <c r="AJ4" s="91"/>
      <c r="AK4" s="91"/>
      <c r="AL4" s="91"/>
      <c r="AM4" s="91"/>
      <c r="AN4" s="91"/>
      <c r="AO4" s="91"/>
      <c r="AP4" s="92"/>
      <c r="AQ4" s="92"/>
      <c r="AR4" s="92"/>
      <c r="AS4" s="91"/>
      <c r="AT4" s="91"/>
      <c r="AU4" s="91"/>
      <c r="AV4" s="91"/>
      <c r="AW4" s="91"/>
      <c r="AX4" s="177"/>
      <c r="AY4" s="177"/>
    </row>
    <row r="5" spans="1:51" ht="16.2">
      <c r="B5" s="93" t="s">
        <v>124</v>
      </c>
      <c r="C5" s="249" t="s">
        <v>300</v>
      </c>
      <c r="D5" s="249"/>
      <c r="E5" s="249"/>
      <c r="F5" s="249"/>
      <c r="G5" s="249"/>
      <c r="H5" s="249"/>
      <c r="I5" s="249"/>
      <c r="J5" s="249"/>
      <c r="K5" s="249"/>
      <c r="L5" s="249"/>
      <c r="M5" s="249"/>
      <c r="N5" s="95"/>
      <c r="O5" s="95"/>
      <c r="P5" s="95"/>
      <c r="Q5" s="250" t="s">
        <v>300</v>
      </c>
      <c r="R5" s="250"/>
      <c r="S5" s="250"/>
      <c r="T5" s="250"/>
      <c r="U5" s="250"/>
      <c r="W5" s="221" t="s">
        <v>140</v>
      </c>
      <c r="X5" s="94"/>
      <c r="Y5" s="221" t="s">
        <v>290</v>
      </c>
      <c r="Z5" s="221" t="s">
        <v>290</v>
      </c>
      <c r="AA5" s="221" t="s">
        <v>290</v>
      </c>
      <c r="AB5" s="221" t="s">
        <v>290</v>
      </c>
      <c r="AC5" s="221" t="s">
        <v>290</v>
      </c>
      <c r="AD5" s="221" t="s">
        <v>290</v>
      </c>
      <c r="AE5" s="221" t="s">
        <v>290</v>
      </c>
      <c r="AF5" s="221" t="s">
        <v>290</v>
      </c>
      <c r="AG5" s="221" t="s">
        <v>290</v>
      </c>
      <c r="AH5" s="94"/>
      <c r="AI5" s="94"/>
      <c r="AJ5" s="94"/>
      <c r="AK5" s="94"/>
      <c r="AL5" s="94"/>
      <c r="AM5" s="94"/>
      <c r="AN5" s="94"/>
      <c r="AO5" s="94"/>
      <c r="AP5" s="95"/>
      <c r="AQ5" s="95"/>
      <c r="AR5" s="95"/>
      <c r="AS5" s="221" t="s">
        <v>290</v>
      </c>
      <c r="AT5" s="221" t="s">
        <v>290</v>
      </c>
      <c r="AU5" s="94"/>
      <c r="AV5" s="94"/>
      <c r="AW5" s="94"/>
    </row>
    <row r="6" spans="1:51" ht="15" customHeight="1" thickBot="1">
      <c r="B6" s="97"/>
      <c r="C6" s="98" t="s">
        <v>125</v>
      </c>
      <c r="D6" s="98" t="s">
        <v>126</v>
      </c>
      <c r="E6" s="98" t="s">
        <v>127</v>
      </c>
      <c r="F6" s="98" t="s">
        <v>128</v>
      </c>
      <c r="G6" s="98" t="s">
        <v>129</v>
      </c>
      <c r="H6" s="98" t="s">
        <v>130</v>
      </c>
      <c r="I6" s="98" t="s">
        <v>131</v>
      </c>
      <c r="J6" s="98" t="s">
        <v>132</v>
      </c>
      <c r="K6" s="98" t="s">
        <v>194</v>
      </c>
      <c r="L6" s="98" t="s">
        <v>227</v>
      </c>
      <c r="M6" s="98" t="s">
        <v>256</v>
      </c>
      <c r="N6" s="99"/>
      <c r="O6" s="100"/>
      <c r="P6" s="99"/>
      <c r="Q6" s="98" t="s">
        <v>25</v>
      </c>
      <c r="R6" s="96"/>
      <c r="S6" s="98" t="s">
        <v>37</v>
      </c>
      <c r="T6" s="96"/>
      <c r="U6" s="98" t="s">
        <v>257</v>
      </c>
      <c r="W6" s="98" t="s">
        <v>125</v>
      </c>
      <c r="X6" s="98" t="s">
        <v>126</v>
      </c>
      <c r="Y6" s="98" t="s">
        <v>127</v>
      </c>
      <c r="Z6" s="98" t="s">
        <v>128</v>
      </c>
      <c r="AA6" s="98" t="s">
        <v>129</v>
      </c>
      <c r="AB6" s="98" t="s">
        <v>130</v>
      </c>
      <c r="AC6" s="98" t="s">
        <v>131</v>
      </c>
      <c r="AD6" s="98" t="s">
        <v>132</v>
      </c>
      <c r="AE6" s="98" t="s">
        <v>194</v>
      </c>
      <c r="AF6" s="98" t="s">
        <v>227</v>
      </c>
      <c r="AG6" s="98" t="s">
        <v>256</v>
      </c>
      <c r="AH6" s="98" t="s">
        <v>299</v>
      </c>
      <c r="AI6" s="98" t="s">
        <v>306</v>
      </c>
      <c r="AJ6" s="98" t="s">
        <v>310</v>
      </c>
      <c r="AK6" s="98" t="s">
        <v>316</v>
      </c>
      <c r="AL6" s="98" t="s">
        <v>328</v>
      </c>
      <c r="AM6" s="98" t="s">
        <v>339</v>
      </c>
      <c r="AN6" s="98" t="s">
        <v>343</v>
      </c>
      <c r="AO6" s="98" t="s">
        <v>353</v>
      </c>
      <c r="AP6" s="99"/>
      <c r="AQ6" s="100"/>
      <c r="AR6" s="99"/>
      <c r="AS6" s="98" t="s">
        <v>25</v>
      </c>
      <c r="AT6" s="98" t="s">
        <v>37</v>
      </c>
      <c r="AU6" s="98" t="s">
        <v>292</v>
      </c>
      <c r="AV6" s="98" t="s">
        <v>318</v>
      </c>
      <c r="AW6" s="98" t="s">
        <v>354</v>
      </c>
    </row>
    <row r="7" spans="1:51" ht="3.75" customHeight="1">
      <c r="B7" s="3"/>
      <c r="C7" s="94"/>
      <c r="D7" s="94"/>
      <c r="E7" s="94"/>
      <c r="F7" s="94"/>
      <c r="G7" s="94"/>
      <c r="H7" s="94"/>
      <c r="I7" s="94"/>
      <c r="J7" s="94"/>
      <c r="K7" s="94"/>
      <c r="L7" s="94"/>
      <c r="M7" s="94"/>
      <c r="N7" s="95"/>
      <c r="O7" s="101"/>
      <c r="P7" s="95"/>
      <c r="Q7" s="94"/>
      <c r="R7" s="96"/>
      <c r="S7" s="94"/>
      <c r="T7" s="96"/>
      <c r="U7" s="94"/>
      <c r="W7" s="94"/>
      <c r="X7" s="94"/>
      <c r="Y7" s="94"/>
      <c r="Z7" s="94"/>
      <c r="AA7" s="94"/>
      <c r="AB7" s="94"/>
      <c r="AC7" s="94"/>
      <c r="AD7" s="94"/>
      <c r="AE7" s="94"/>
      <c r="AF7" s="94"/>
      <c r="AG7" s="94"/>
      <c r="AH7" s="94"/>
      <c r="AI7" s="94"/>
      <c r="AJ7" s="94"/>
      <c r="AK7" s="94"/>
      <c r="AL7" s="94"/>
      <c r="AM7" s="94"/>
      <c r="AN7" s="94"/>
      <c r="AO7" s="94"/>
      <c r="AP7" s="95"/>
      <c r="AQ7" s="101"/>
      <c r="AR7" s="95"/>
      <c r="AS7" s="94"/>
      <c r="AT7" s="94"/>
      <c r="AU7" s="94"/>
      <c r="AV7" s="94"/>
      <c r="AW7" s="94"/>
    </row>
    <row r="8" spans="1:51" ht="20.25" customHeight="1">
      <c r="B8" s="4" t="s">
        <v>65</v>
      </c>
      <c r="C8" s="102"/>
      <c r="D8" s="102"/>
      <c r="E8" s="102"/>
      <c r="F8" s="102"/>
      <c r="G8" s="102"/>
      <c r="H8" s="102"/>
      <c r="I8" s="102"/>
      <c r="J8" s="102"/>
      <c r="K8" s="102"/>
      <c r="L8" s="102"/>
      <c r="M8" s="102"/>
      <c r="N8" s="103"/>
      <c r="O8" s="104"/>
      <c r="P8" s="103"/>
      <c r="Q8" s="102"/>
      <c r="R8" s="96"/>
      <c r="S8" s="102"/>
      <c r="T8" s="96"/>
      <c r="U8" s="102"/>
      <c r="W8" s="102"/>
      <c r="X8" s="102"/>
      <c r="Y8" s="102"/>
      <c r="Z8" s="102"/>
      <c r="AA8" s="102"/>
      <c r="AB8" s="102"/>
      <c r="AC8" s="102"/>
      <c r="AD8" s="102"/>
      <c r="AE8" s="102"/>
      <c r="AF8" s="102"/>
      <c r="AG8" s="102"/>
      <c r="AH8" s="102"/>
      <c r="AI8" s="102"/>
      <c r="AJ8" s="102"/>
      <c r="AK8" s="102"/>
      <c r="AL8" s="102"/>
      <c r="AM8" s="102"/>
      <c r="AN8" s="102"/>
      <c r="AO8" s="102"/>
      <c r="AP8" s="103"/>
      <c r="AQ8" s="104"/>
      <c r="AR8" s="103"/>
      <c r="AS8" s="102"/>
      <c r="AT8" s="102"/>
      <c r="AU8" s="102"/>
      <c r="AV8" s="102"/>
      <c r="AW8" s="102"/>
    </row>
    <row r="9" spans="1:51" ht="3.75" customHeight="1">
      <c r="B9" s="3"/>
      <c r="C9" s="94"/>
      <c r="D9" s="94"/>
      <c r="E9" s="94"/>
      <c r="F9" s="94"/>
      <c r="G9" s="94"/>
      <c r="H9" s="94"/>
      <c r="I9" s="94"/>
      <c r="J9" s="94"/>
      <c r="K9" s="94"/>
      <c r="L9" s="94"/>
      <c r="M9" s="94"/>
      <c r="N9" s="95"/>
      <c r="O9" s="101"/>
      <c r="P9" s="95"/>
      <c r="Q9" s="94"/>
      <c r="R9" s="96"/>
      <c r="S9" s="94"/>
      <c r="T9" s="96"/>
      <c r="U9" s="94"/>
      <c r="W9" s="94"/>
      <c r="X9" s="94"/>
      <c r="Y9" s="94"/>
      <c r="Z9" s="94"/>
      <c r="AA9" s="94"/>
      <c r="AB9" s="94"/>
      <c r="AC9" s="94"/>
      <c r="AD9" s="94"/>
      <c r="AE9" s="94"/>
      <c r="AF9" s="94"/>
      <c r="AG9" s="94"/>
      <c r="AH9" s="94"/>
      <c r="AI9" s="94"/>
      <c r="AJ9" s="94"/>
      <c r="AK9" s="94"/>
      <c r="AL9" s="94"/>
      <c r="AM9" s="94"/>
      <c r="AN9" s="94"/>
      <c r="AO9" s="94"/>
      <c r="AP9" s="95"/>
      <c r="AQ9" s="101"/>
      <c r="AR9" s="95"/>
      <c r="AS9" s="94"/>
      <c r="AT9" s="94"/>
      <c r="AU9" s="94"/>
      <c r="AV9" s="94"/>
      <c r="AW9" s="94"/>
    </row>
    <row r="10" spans="1:51" ht="20.25" customHeight="1">
      <c r="B10" s="105" t="s">
        <v>133</v>
      </c>
      <c r="C10" s="106">
        <v>279.39768104168115</v>
      </c>
      <c r="D10" s="106">
        <v>270.32453976680597</v>
      </c>
      <c r="E10" s="106">
        <v>279.7909796559349</v>
      </c>
      <c r="F10" s="106">
        <v>301.50743151918545</v>
      </c>
      <c r="G10" s="106">
        <v>311.93652100415306</v>
      </c>
      <c r="H10" s="106">
        <v>330.1</v>
      </c>
      <c r="I10" s="106">
        <v>307.3</v>
      </c>
      <c r="J10" s="106">
        <v>324.3</v>
      </c>
      <c r="K10" s="106">
        <v>324.60000000000002</v>
      </c>
      <c r="L10" s="106">
        <v>309.2</v>
      </c>
      <c r="M10" s="106">
        <v>292</v>
      </c>
      <c r="N10" s="107"/>
      <c r="O10" s="108"/>
      <c r="P10" s="107"/>
      <c r="Q10" s="106">
        <v>1131.0206319836075</v>
      </c>
      <c r="R10" s="109"/>
      <c r="S10" s="106">
        <v>1273.6365210041499</v>
      </c>
      <c r="T10" s="109"/>
      <c r="U10" s="106">
        <v>1250.1000000000001</v>
      </c>
      <c r="W10" s="106">
        <v>279.39768104168115</v>
      </c>
      <c r="X10" s="106">
        <v>270.32453976680597</v>
      </c>
      <c r="Y10" s="106">
        <v>279.7909796559349</v>
      </c>
      <c r="Z10" s="106">
        <v>301.50743151918545</v>
      </c>
      <c r="AA10" s="106">
        <v>311.93652100415306</v>
      </c>
      <c r="AB10" s="106">
        <v>330.1</v>
      </c>
      <c r="AC10" s="106">
        <v>307.3</v>
      </c>
      <c r="AD10" s="106">
        <v>324.3</v>
      </c>
      <c r="AE10" s="106">
        <v>325.17200000000003</v>
      </c>
      <c r="AF10" s="106">
        <v>309.83999999999997</v>
      </c>
      <c r="AG10" s="106">
        <v>292.60700000000003</v>
      </c>
      <c r="AH10" s="106">
        <v>306.66699999999997</v>
      </c>
      <c r="AI10" s="106">
        <v>284.10000000000002</v>
      </c>
      <c r="AJ10" s="106">
        <v>243</v>
      </c>
      <c r="AK10" s="106">
        <v>234.4</v>
      </c>
      <c r="AL10" s="106">
        <v>243.5</v>
      </c>
      <c r="AM10" s="106">
        <v>231.9</v>
      </c>
      <c r="AN10" s="106">
        <v>217.3</v>
      </c>
      <c r="AO10" s="106">
        <v>208.3</v>
      </c>
      <c r="AP10" s="107"/>
      <c r="AQ10" s="108"/>
      <c r="AR10" s="107"/>
      <c r="AS10" s="106">
        <v>1131.0206319836075</v>
      </c>
      <c r="AT10" s="106">
        <v>1273.6365210041531</v>
      </c>
      <c r="AU10" s="106">
        <v>1234.2859999999998</v>
      </c>
      <c r="AV10" s="106">
        <v>1005</v>
      </c>
      <c r="AW10" s="106">
        <v>901</v>
      </c>
    </row>
    <row r="11" spans="1:51" ht="20.25" customHeight="1">
      <c r="B11" s="105" t="s">
        <v>134</v>
      </c>
      <c r="C11" s="110">
        <v>59.078163846873288</v>
      </c>
      <c r="D11" s="110">
        <v>58.064693484487755</v>
      </c>
      <c r="E11" s="110">
        <v>56.405196036341813</v>
      </c>
      <c r="F11" s="110">
        <v>60.093007868973366</v>
      </c>
      <c r="G11" s="110">
        <v>58.632063387333361</v>
      </c>
      <c r="H11" s="110">
        <v>56.3</v>
      </c>
      <c r="I11" s="110">
        <v>56.8</v>
      </c>
      <c r="J11" s="110">
        <v>56.3</v>
      </c>
      <c r="K11" s="110">
        <v>61.3</v>
      </c>
      <c r="L11" s="110">
        <v>63.4</v>
      </c>
      <c r="M11" s="110">
        <v>62.1</v>
      </c>
      <c r="N11" s="107"/>
      <c r="O11" s="108"/>
      <c r="P11" s="107"/>
      <c r="Q11" s="110">
        <v>233.64106123667622</v>
      </c>
      <c r="R11" s="109"/>
      <c r="S11" s="110">
        <v>228.03206338733338</v>
      </c>
      <c r="T11" s="109"/>
      <c r="U11" s="110">
        <v>243.1</v>
      </c>
      <c r="W11" s="110">
        <v>59.078163846873288</v>
      </c>
      <c r="X11" s="110">
        <v>58.064693484487755</v>
      </c>
      <c r="Y11" s="110">
        <v>56.405196036341813</v>
      </c>
      <c r="Z11" s="110">
        <v>60.093007868973366</v>
      </c>
      <c r="AA11" s="110">
        <v>58.632063387333361</v>
      </c>
      <c r="AB11" s="110">
        <v>56.3</v>
      </c>
      <c r="AC11" s="110">
        <v>56.8</v>
      </c>
      <c r="AD11" s="110">
        <v>56.3</v>
      </c>
      <c r="AE11" s="110">
        <v>61.343000000000004</v>
      </c>
      <c r="AF11" s="110">
        <v>63.44</v>
      </c>
      <c r="AG11" s="110">
        <v>62.131999999999998</v>
      </c>
      <c r="AH11" s="110">
        <v>69.805999999999997</v>
      </c>
      <c r="AI11" s="110">
        <v>64</v>
      </c>
      <c r="AJ11" s="110">
        <v>49.2</v>
      </c>
      <c r="AK11" s="110">
        <v>54.2</v>
      </c>
      <c r="AL11" s="110">
        <v>51.6</v>
      </c>
      <c r="AM11" s="110">
        <v>51.1</v>
      </c>
      <c r="AN11" s="110">
        <v>56.2</v>
      </c>
      <c r="AO11" s="110">
        <v>54</v>
      </c>
      <c r="AP11" s="107"/>
      <c r="AQ11" s="108"/>
      <c r="AR11" s="107"/>
      <c r="AS11" s="110">
        <v>233.64106123667622</v>
      </c>
      <c r="AT11" s="110">
        <v>228.03206338733338</v>
      </c>
      <c r="AU11" s="110">
        <v>256.721</v>
      </c>
      <c r="AV11" s="110">
        <v>219</v>
      </c>
      <c r="AW11" s="110">
        <v>212.9</v>
      </c>
    </row>
    <row r="12" spans="1:51" ht="20.25" customHeight="1">
      <c r="B12" s="105" t="s">
        <v>135</v>
      </c>
      <c r="C12" s="110">
        <v>23.384871613304902</v>
      </c>
      <c r="D12" s="110">
        <v>21.576235024480798</v>
      </c>
      <c r="E12" s="110">
        <v>21.969333937501197</v>
      </c>
      <c r="F12" s="110">
        <v>24.688400561590392</v>
      </c>
      <c r="G12" s="110">
        <v>22.598466952197096</v>
      </c>
      <c r="H12" s="110">
        <v>23.9</v>
      </c>
      <c r="I12" s="110">
        <v>18.899999999999999</v>
      </c>
      <c r="J12" s="110">
        <v>19.100000000000001</v>
      </c>
      <c r="K12" s="110">
        <v>17.8</v>
      </c>
      <c r="L12" s="110">
        <v>17.600000000000001</v>
      </c>
      <c r="M12" s="110">
        <v>18.8</v>
      </c>
      <c r="N12" s="107"/>
      <c r="O12" s="108"/>
      <c r="P12" s="107"/>
      <c r="Q12" s="110">
        <v>91.618841136877279</v>
      </c>
      <c r="R12" s="109"/>
      <c r="S12" s="110">
        <v>84.498466952197077</v>
      </c>
      <c r="T12" s="109"/>
      <c r="U12" s="110">
        <v>73.300000000000011</v>
      </c>
      <c r="W12" s="110">
        <v>23.384871613304902</v>
      </c>
      <c r="X12" s="110">
        <v>21.576235024480798</v>
      </c>
      <c r="Y12" s="110">
        <v>21.969333937501197</v>
      </c>
      <c r="Z12" s="110">
        <v>24.688400561590392</v>
      </c>
      <c r="AA12" s="110">
        <v>22.598466952197096</v>
      </c>
      <c r="AB12" s="110">
        <v>23.937000000000001</v>
      </c>
      <c r="AC12" s="110">
        <v>18.940999999999999</v>
      </c>
      <c r="AD12" s="110">
        <v>19.082999999999998</v>
      </c>
      <c r="AE12" s="110">
        <v>17.841999999999999</v>
      </c>
      <c r="AF12" s="110">
        <v>17.568999999999999</v>
      </c>
      <c r="AG12" s="110">
        <v>18.806000000000001</v>
      </c>
      <c r="AH12" s="110">
        <v>17.114999999999998</v>
      </c>
      <c r="AI12" s="110">
        <v>17.3</v>
      </c>
      <c r="AJ12" s="110">
        <v>15.5</v>
      </c>
      <c r="AK12" s="110">
        <v>16.7</v>
      </c>
      <c r="AL12" s="110">
        <v>18.899999999999999</v>
      </c>
      <c r="AM12" s="110">
        <v>17.100000000000001</v>
      </c>
      <c r="AN12" s="110">
        <v>19.5</v>
      </c>
      <c r="AO12" s="110">
        <v>16.899999999999999</v>
      </c>
      <c r="AP12" s="107"/>
      <c r="AQ12" s="108"/>
      <c r="AR12" s="107"/>
      <c r="AS12" s="110">
        <v>91.618841136877279</v>
      </c>
      <c r="AT12" s="110">
        <v>84.6</v>
      </c>
      <c r="AU12" s="110">
        <v>71.331999999999994</v>
      </c>
      <c r="AV12" s="110">
        <v>68.400000000000006</v>
      </c>
      <c r="AW12" s="110">
        <v>72.400000000000006</v>
      </c>
    </row>
    <row r="13" spans="1:51" s="19" customFormat="1" ht="20.25" customHeight="1">
      <c r="B13" s="111" t="s">
        <v>136</v>
      </c>
      <c r="C13" s="112">
        <v>361.86028913715944</v>
      </c>
      <c r="D13" s="112">
        <v>349.96546710683452</v>
      </c>
      <c r="E13" s="112">
        <v>358.16550962977789</v>
      </c>
      <c r="F13" s="112">
        <v>386.28883958686924</v>
      </c>
      <c r="G13" s="112">
        <v>393.16705134368362</v>
      </c>
      <c r="H13" s="112">
        <v>410.38168223752746</v>
      </c>
      <c r="I13" s="112">
        <v>383.03000559092044</v>
      </c>
      <c r="J13" s="112">
        <v>399.64334425733591</v>
      </c>
      <c r="K13" s="112">
        <v>403.76469007781719</v>
      </c>
      <c r="L13" s="112">
        <v>390.15971691157785</v>
      </c>
      <c r="M13" s="112">
        <v>372.91669093397002</v>
      </c>
      <c r="N13" s="113"/>
      <c r="O13" s="114"/>
      <c r="P13" s="113"/>
      <c r="Q13" s="112">
        <v>1456.2801054606412</v>
      </c>
      <c r="R13" s="109"/>
      <c r="S13" s="112">
        <v>1586.1670513436836</v>
      </c>
      <c r="T13" s="109"/>
      <c r="U13" s="112">
        <v>1566.5</v>
      </c>
      <c r="W13" s="112">
        <v>361.86071650185932</v>
      </c>
      <c r="X13" s="112">
        <v>349.96546827577453</v>
      </c>
      <c r="Y13" s="112">
        <v>358.16550962977794</v>
      </c>
      <c r="Z13" s="112">
        <v>379.85583958686925</v>
      </c>
      <c r="AA13" s="112">
        <v>393.16705134368362</v>
      </c>
      <c r="AB13" s="112">
        <v>410.38168223752746</v>
      </c>
      <c r="AC13" s="112">
        <v>383.03000559092044</v>
      </c>
      <c r="AD13" s="112">
        <v>399.64334425733591</v>
      </c>
      <c r="AE13" s="112">
        <v>404.35735676781724</v>
      </c>
      <c r="AF13" s="112">
        <v>390.84866422157785</v>
      </c>
      <c r="AG13" s="112">
        <v>373.54564927397007</v>
      </c>
      <c r="AH13" s="112">
        <v>393.58531274976764</v>
      </c>
      <c r="AI13" s="112">
        <v>365.45068415521746</v>
      </c>
      <c r="AJ13" s="112">
        <v>307.72238142275376</v>
      </c>
      <c r="AK13" s="112">
        <v>305.28002646753504</v>
      </c>
      <c r="AL13" s="112">
        <v>314.10861611949463</v>
      </c>
      <c r="AM13" s="112">
        <v>300.0555049442018</v>
      </c>
      <c r="AN13" s="112">
        <v>293.00887247759891</v>
      </c>
      <c r="AO13" s="112">
        <v>279.22879626982632</v>
      </c>
      <c r="AP13" s="113"/>
      <c r="AQ13" s="114"/>
      <c r="AR13" s="113"/>
      <c r="AS13" s="112">
        <v>1449.8475339942811</v>
      </c>
      <c r="AT13" s="112">
        <v>1586.1670513436836</v>
      </c>
      <c r="AU13" s="112">
        <v>1562.337</v>
      </c>
      <c r="AV13" s="112">
        <v>1292.4000000000001</v>
      </c>
      <c r="AW13" s="112">
        <v>1186.3000000000002</v>
      </c>
    </row>
    <row r="14" spans="1:51" ht="6" customHeight="1">
      <c r="B14" s="5"/>
      <c r="C14" s="110"/>
      <c r="D14" s="110"/>
      <c r="E14" s="110"/>
      <c r="F14" s="110"/>
      <c r="G14" s="110"/>
      <c r="H14" s="110"/>
      <c r="I14" s="110"/>
      <c r="J14" s="110"/>
      <c r="K14" s="110"/>
      <c r="L14" s="110"/>
      <c r="M14" s="110"/>
      <c r="N14" s="115"/>
      <c r="O14" s="116"/>
      <c r="P14" s="115"/>
      <c r="Q14" s="110"/>
      <c r="R14" s="109"/>
      <c r="S14" s="110"/>
      <c r="T14" s="109"/>
      <c r="U14" s="110"/>
      <c r="W14" s="110"/>
      <c r="X14" s="110"/>
      <c r="Y14" s="110"/>
      <c r="Z14" s="110"/>
      <c r="AA14" s="110"/>
      <c r="AB14" s="110"/>
      <c r="AC14" s="110"/>
      <c r="AD14" s="110"/>
      <c r="AE14" s="110"/>
      <c r="AF14" s="110"/>
      <c r="AG14" s="110"/>
      <c r="AH14" s="110"/>
      <c r="AI14" s="110"/>
      <c r="AJ14" s="110"/>
      <c r="AK14" s="110"/>
      <c r="AL14" s="110"/>
      <c r="AM14" s="110"/>
      <c r="AN14" s="110"/>
      <c r="AO14" s="110"/>
      <c r="AP14" s="115"/>
      <c r="AQ14" s="116"/>
      <c r="AR14" s="115"/>
      <c r="AS14" s="110"/>
      <c r="AT14" s="110"/>
      <c r="AU14" s="110"/>
      <c r="AV14" s="110"/>
      <c r="AW14" s="110"/>
    </row>
    <row r="15" spans="1:51" ht="20.25" customHeight="1">
      <c r="B15" s="117" t="s">
        <v>137</v>
      </c>
      <c r="C15" s="110">
        <v>261.87349045470557</v>
      </c>
      <c r="D15" s="110">
        <v>257.02990055994434</v>
      </c>
      <c r="E15" s="110">
        <v>271.09076048785897</v>
      </c>
      <c r="F15" s="110">
        <v>289.90132945436017</v>
      </c>
      <c r="G15" s="110">
        <v>293.79227503440774</v>
      </c>
      <c r="H15" s="110">
        <v>313.95357186524109</v>
      </c>
      <c r="I15" s="110">
        <v>295.93596869644369</v>
      </c>
      <c r="J15" s="110">
        <v>306.19239867100936</v>
      </c>
      <c r="K15" s="110">
        <v>306.88163862106279</v>
      </c>
      <c r="L15" s="110">
        <v>298.00610703888538</v>
      </c>
      <c r="M15" s="110">
        <v>291.22193240207025</v>
      </c>
      <c r="N15" s="107"/>
      <c r="O15" s="108"/>
      <c r="P15" s="107"/>
      <c r="Q15" s="110">
        <v>1079.8954809568691</v>
      </c>
      <c r="R15" s="109"/>
      <c r="S15" s="110">
        <v>1209.8742142671019</v>
      </c>
      <c r="T15" s="109"/>
      <c r="U15" s="110">
        <v>1202.3020767330277</v>
      </c>
      <c r="W15" s="110">
        <v>261.87349045470557</v>
      </c>
      <c r="X15" s="110">
        <v>257.02990055994434</v>
      </c>
      <c r="Y15" s="110">
        <v>271.09076048785892</v>
      </c>
      <c r="Z15" s="110">
        <v>288.30232945436018</v>
      </c>
      <c r="AA15" s="110">
        <v>294.89638300440777</v>
      </c>
      <c r="AB15" s="110">
        <v>315.16787637524112</v>
      </c>
      <c r="AC15" s="110">
        <v>296.68473208644366</v>
      </c>
      <c r="AD15" s="110">
        <v>306.65388646100939</v>
      </c>
      <c r="AE15" s="110">
        <v>310.60067264106283</v>
      </c>
      <c r="AF15" s="110">
        <v>303.83060427888535</v>
      </c>
      <c r="AG15" s="110">
        <v>295.44535420207023</v>
      </c>
      <c r="AH15" s="110">
        <v>314.85805460387542</v>
      </c>
      <c r="AI15" s="110">
        <v>292.538523657496</v>
      </c>
      <c r="AJ15" s="110">
        <v>241.7877216839704</v>
      </c>
      <c r="AK15" s="110">
        <v>234.22167249498719</v>
      </c>
      <c r="AL15" s="110">
        <v>254.99654381055922</v>
      </c>
      <c r="AM15" s="110">
        <v>232.58672018490907</v>
      </c>
      <c r="AN15" s="110">
        <v>209.07959696923808</v>
      </c>
      <c r="AO15" s="110">
        <v>211.73120616129617</v>
      </c>
      <c r="AP15" s="107"/>
      <c r="AQ15" s="108"/>
      <c r="AR15" s="107"/>
      <c r="AS15" s="110">
        <v>1078.2964809568691</v>
      </c>
      <c r="AT15" s="110">
        <v>1213.4028779271021</v>
      </c>
      <c r="AU15" s="110">
        <v>1224.734685725894</v>
      </c>
      <c r="AV15" s="110">
        <v>1023.5444616470127</v>
      </c>
      <c r="AW15" s="110">
        <v>908.3940671260026</v>
      </c>
    </row>
    <row r="16" spans="1:51" ht="6" customHeight="1">
      <c r="B16" s="5"/>
      <c r="C16" s="110"/>
      <c r="D16" s="110"/>
      <c r="E16" s="110"/>
      <c r="F16" s="110"/>
      <c r="G16" s="110"/>
      <c r="H16" s="110"/>
      <c r="I16" s="110"/>
      <c r="J16" s="110"/>
      <c r="K16" s="110"/>
      <c r="L16" s="110"/>
      <c r="M16" s="110"/>
      <c r="N16" s="115"/>
      <c r="O16" s="116"/>
      <c r="P16" s="115"/>
      <c r="Q16" s="110"/>
      <c r="R16" s="109"/>
      <c r="S16" s="110"/>
      <c r="T16" s="109"/>
      <c r="U16" s="110"/>
      <c r="W16" s="110"/>
      <c r="X16" s="110"/>
      <c r="Y16" s="110"/>
      <c r="Z16" s="110"/>
      <c r="AA16" s="110"/>
      <c r="AB16" s="110"/>
      <c r="AC16" s="110"/>
      <c r="AD16" s="110"/>
      <c r="AE16" s="110"/>
      <c r="AF16" s="110"/>
      <c r="AG16" s="110"/>
      <c r="AH16" s="110"/>
      <c r="AI16" s="110"/>
      <c r="AJ16" s="110"/>
      <c r="AK16" s="110"/>
      <c r="AL16" s="110"/>
      <c r="AM16" s="110"/>
      <c r="AN16" s="110"/>
      <c r="AO16" s="110"/>
      <c r="AP16" s="115"/>
      <c r="AQ16" s="116"/>
      <c r="AR16" s="115"/>
      <c r="AS16" s="110"/>
      <c r="AT16" s="110"/>
      <c r="AU16" s="110"/>
      <c r="AV16" s="110"/>
      <c r="AW16" s="110"/>
    </row>
    <row r="17" spans="2:49" ht="20.25" customHeight="1">
      <c r="B17" s="117" t="s">
        <v>138</v>
      </c>
      <c r="C17" s="110">
        <v>99.986798682453866</v>
      </c>
      <c r="D17" s="110">
        <v>92.935566546890186</v>
      </c>
      <c r="E17" s="110">
        <v>87.074749141918915</v>
      </c>
      <c r="F17" s="110">
        <v>96.387510132509078</v>
      </c>
      <c r="G17" s="110">
        <v>99.374776309275887</v>
      </c>
      <c r="H17" s="110">
        <v>96.428110372286369</v>
      </c>
      <c r="I17" s="110">
        <v>87.094036894476744</v>
      </c>
      <c r="J17" s="110">
        <v>93.450945586326554</v>
      </c>
      <c r="K17" s="110">
        <v>96.883051456754401</v>
      </c>
      <c r="L17" s="110">
        <v>92.153609872692471</v>
      </c>
      <c r="M17" s="110">
        <v>81.694758531899765</v>
      </c>
      <c r="N17" s="107"/>
      <c r="O17" s="108"/>
      <c r="P17" s="107"/>
      <c r="Q17" s="110">
        <v>376.38462450377205</v>
      </c>
      <c r="R17" s="109"/>
      <c r="S17" s="110">
        <v>376.34786916236555</v>
      </c>
      <c r="T17" s="109"/>
      <c r="U17" s="110">
        <v>364.18236544767319</v>
      </c>
      <c r="W17" s="110">
        <v>99.98722604715374</v>
      </c>
      <c r="X17" s="110">
        <v>92.935567715830189</v>
      </c>
      <c r="Y17" s="110">
        <v>87.074749141919028</v>
      </c>
      <c r="Z17" s="110">
        <v>91.553510132509075</v>
      </c>
      <c r="AA17" s="110">
        <v>98.270668339275858</v>
      </c>
      <c r="AB17" s="110">
        <v>95.213805862286335</v>
      </c>
      <c r="AC17" s="110">
        <v>86.345273504476779</v>
      </c>
      <c r="AD17" s="110">
        <v>92.989457796326519</v>
      </c>
      <c r="AE17" s="110">
        <v>93.756684126754408</v>
      </c>
      <c r="AF17" s="110">
        <v>87.018059942692503</v>
      </c>
      <c r="AG17" s="110">
        <v>78.100295071899836</v>
      </c>
      <c r="AH17" s="110">
        <f>AH13-AH15</f>
        <v>78.727258145892222</v>
      </c>
      <c r="AI17" s="110">
        <v>72.912160497721459</v>
      </c>
      <c r="AJ17" s="110">
        <v>65.934659738783353</v>
      </c>
      <c r="AK17" s="110">
        <v>71.058353972547849</v>
      </c>
      <c r="AL17" s="110">
        <v>59.11207230893541</v>
      </c>
      <c r="AM17" s="110">
        <v>67.468784759292731</v>
      </c>
      <c r="AN17" s="110">
        <v>83.929275508360831</v>
      </c>
      <c r="AO17" s="110">
        <v>67.497590108530147</v>
      </c>
      <c r="AP17" s="107"/>
      <c r="AQ17" s="108"/>
      <c r="AR17" s="107"/>
      <c r="AS17" s="110">
        <v>371.55105303741203</v>
      </c>
      <c r="AT17" s="110">
        <v>372.81920550236549</v>
      </c>
      <c r="AU17" s="110">
        <v>337.60229728723897</v>
      </c>
      <c r="AV17" s="110">
        <v>269.01724651798804</v>
      </c>
      <c r="AW17" s="110">
        <v>278.00772268511912</v>
      </c>
    </row>
    <row r="18" spans="2:49" s="21" customFormat="1" ht="20.25" customHeight="1">
      <c r="B18" s="118" t="s">
        <v>139</v>
      </c>
      <c r="C18" s="174">
        <v>0.28000000000000003</v>
      </c>
      <c r="D18" s="174">
        <v>0.27</v>
      </c>
      <c r="E18" s="174">
        <v>0.24</v>
      </c>
      <c r="F18" s="174">
        <v>0.25</v>
      </c>
      <c r="G18" s="174">
        <v>0.25</v>
      </c>
      <c r="H18" s="174">
        <v>0.23</v>
      </c>
      <c r="I18" s="174">
        <v>0.23</v>
      </c>
      <c r="J18" s="174">
        <v>0.23</v>
      </c>
      <c r="K18" s="174">
        <v>0.24</v>
      </c>
      <c r="L18" s="174">
        <v>0.24</v>
      </c>
      <c r="M18" s="174">
        <v>0.22</v>
      </c>
      <c r="N18" s="120"/>
      <c r="O18" s="121"/>
      <c r="P18" s="120"/>
      <c r="Q18" s="119">
        <v>0.26</v>
      </c>
      <c r="R18" s="119" t="s">
        <v>140</v>
      </c>
      <c r="S18" s="119">
        <v>0.24</v>
      </c>
      <c r="T18" s="119"/>
      <c r="U18" s="119">
        <v>0.23</v>
      </c>
      <c r="W18" s="119">
        <v>0.28000000000000003</v>
      </c>
      <c r="X18" s="119">
        <v>0.27</v>
      </c>
      <c r="Y18" s="119">
        <v>0.24</v>
      </c>
      <c r="Z18" s="119">
        <v>0.24</v>
      </c>
      <c r="AA18" s="243">
        <v>0.25</v>
      </c>
      <c r="AB18" s="243">
        <v>0.23</v>
      </c>
      <c r="AC18" s="243">
        <v>0.23</v>
      </c>
      <c r="AD18" s="243">
        <v>0.23</v>
      </c>
      <c r="AE18" s="243">
        <v>0.23</v>
      </c>
      <c r="AF18" s="243">
        <v>0.22</v>
      </c>
      <c r="AG18" s="243">
        <v>0.21</v>
      </c>
      <c r="AH18" s="243">
        <v>0.2</v>
      </c>
      <c r="AI18" s="243">
        <v>0.2</v>
      </c>
      <c r="AJ18" s="243">
        <v>0.21</v>
      </c>
      <c r="AK18" s="243">
        <v>0.23</v>
      </c>
      <c r="AL18" s="243">
        <v>0.19</v>
      </c>
      <c r="AM18" s="243">
        <v>0.22</v>
      </c>
      <c r="AN18" s="243">
        <v>0.28999999999999998</v>
      </c>
      <c r="AO18" s="243">
        <v>0.24</v>
      </c>
      <c r="AP18" s="120"/>
      <c r="AQ18" s="121"/>
      <c r="AR18" s="120"/>
      <c r="AS18" s="245">
        <v>0.26</v>
      </c>
      <c r="AT18" s="245">
        <v>0.24</v>
      </c>
      <c r="AU18" s="245">
        <v>0.22</v>
      </c>
      <c r="AV18" s="245">
        <v>0.21</v>
      </c>
      <c r="AW18" s="245">
        <v>0.23</v>
      </c>
    </row>
    <row r="19" spans="2:49" ht="6" customHeight="1">
      <c r="B19" s="5"/>
      <c r="C19" s="122"/>
      <c r="D19" s="122"/>
      <c r="E19" s="122"/>
      <c r="F19" s="122"/>
      <c r="G19" s="122"/>
      <c r="H19" s="122"/>
      <c r="I19" s="122"/>
      <c r="J19" s="122"/>
      <c r="K19" s="122"/>
      <c r="L19" s="122"/>
      <c r="M19" s="122"/>
      <c r="N19" s="115"/>
      <c r="O19" s="116"/>
      <c r="P19" s="115"/>
      <c r="Q19" s="122"/>
      <c r="R19" s="109"/>
      <c r="S19" s="122"/>
      <c r="T19" s="109"/>
      <c r="U19" s="122"/>
      <c r="W19" s="122"/>
      <c r="X19" s="122"/>
      <c r="Y19" s="122"/>
      <c r="Z19" s="122"/>
      <c r="AA19" s="122"/>
      <c r="AB19" s="122"/>
      <c r="AC19" s="122"/>
      <c r="AD19" s="122"/>
      <c r="AE19" s="122"/>
      <c r="AF19" s="122"/>
      <c r="AG19" s="122"/>
      <c r="AH19" s="122"/>
      <c r="AI19" s="122"/>
      <c r="AJ19" s="122"/>
      <c r="AK19" s="122"/>
      <c r="AL19" s="122"/>
      <c r="AM19" s="122"/>
      <c r="AN19" s="122"/>
      <c r="AO19" s="122"/>
      <c r="AP19" s="115"/>
      <c r="AQ19" s="116"/>
      <c r="AR19" s="115"/>
      <c r="AS19" s="122"/>
      <c r="AT19" s="122"/>
      <c r="AU19" s="122"/>
      <c r="AV19" s="122"/>
      <c r="AW19" s="122"/>
    </row>
    <row r="20" spans="2:49" ht="20.25" customHeight="1">
      <c r="B20" s="117" t="s">
        <v>141</v>
      </c>
      <c r="C20" s="123">
        <v>51.56481515944062</v>
      </c>
      <c r="D20" s="123">
        <v>49.388492732138872</v>
      </c>
      <c r="E20" s="123">
        <v>106.468564928712</v>
      </c>
      <c r="F20" s="123">
        <v>48.328636005912216</v>
      </c>
      <c r="G20" s="123">
        <v>45.594741570457863</v>
      </c>
      <c r="H20" s="123">
        <v>46.723266694760298</v>
      </c>
      <c r="I20" s="123">
        <v>44.913358515953099</v>
      </c>
      <c r="J20" s="123">
        <v>47.419962072829499</v>
      </c>
      <c r="K20" s="123">
        <v>49.949190148742396</v>
      </c>
      <c r="L20" s="123">
        <v>51.563586458775994</v>
      </c>
      <c r="M20" s="123">
        <v>50.372210858204703</v>
      </c>
      <c r="N20" s="107"/>
      <c r="O20" s="108"/>
      <c r="P20" s="107"/>
      <c r="Q20" s="123">
        <v>255.75050882620371</v>
      </c>
      <c r="R20" s="109"/>
      <c r="S20" s="123">
        <v>184.65132885400075</v>
      </c>
      <c r="T20" s="109"/>
      <c r="U20" s="123">
        <v>199.30494953855259</v>
      </c>
      <c r="W20" s="123">
        <v>51.56481515944062</v>
      </c>
      <c r="X20" s="123">
        <v>49.388492732138872</v>
      </c>
      <c r="Y20" s="123">
        <v>106.468564928712</v>
      </c>
      <c r="Z20" s="123">
        <v>48.328636005912216</v>
      </c>
      <c r="AA20" s="123">
        <v>45.519001070457861</v>
      </c>
      <c r="AB20" s="123">
        <v>46.378455014760299</v>
      </c>
      <c r="AC20" s="123">
        <v>44.896714955953108</v>
      </c>
      <c r="AD20" s="123">
        <v>48.113621942829496</v>
      </c>
      <c r="AE20" s="123">
        <v>49.677779678742397</v>
      </c>
      <c r="AF20" s="123">
        <v>51.161235518776003</v>
      </c>
      <c r="AG20" s="123">
        <v>48.347393798204706</v>
      </c>
      <c r="AH20" s="123">
        <v>49.677388497945948</v>
      </c>
      <c r="AI20" s="123">
        <v>50.373747204179708</v>
      </c>
      <c r="AJ20" s="123">
        <v>47.0137151101965</v>
      </c>
      <c r="AK20" s="123">
        <v>42.836726966924715</v>
      </c>
      <c r="AL20" s="123">
        <v>45.880009261214497</v>
      </c>
      <c r="AM20" s="123">
        <v>41.885262091962097</v>
      </c>
      <c r="AN20" s="123">
        <v>36.38965824316341</v>
      </c>
      <c r="AO20" s="123">
        <v>43.243963409712194</v>
      </c>
      <c r="AP20" s="107"/>
      <c r="AQ20" s="108"/>
      <c r="AR20" s="107"/>
      <c r="AS20" s="123">
        <v>255.75050882620371</v>
      </c>
      <c r="AT20" s="123">
        <v>184.90779298400076</v>
      </c>
      <c r="AU20" s="123">
        <v>198.86379749366904</v>
      </c>
      <c r="AV20" s="123">
        <v>186.10419854251543</v>
      </c>
      <c r="AW20" s="123">
        <v>167.39889300605219</v>
      </c>
    </row>
    <row r="21" spans="2:49" s="21" customFormat="1" ht="20.25" customHeight="1">
      <c r="B21" s="118" t="s">
        <v>142</v>
      </c>
      <c r="C21" s="175">
        <v>0.14000000000000001</v>
      </c>
      <c r="D21" s="175">
        <v>0.14000000000000001</v>
      </c>
      <c r="E21" s="175">
        <v>0.3</v>
      </c>
      <c r="F21" s="175">
        <v>0.13</v>
      </c>
      <c r="G21" s="175">
        <v>0.12</v>
      </c>
      <c r="H21" s="175">
        <v>0.11</v>
      </c>
      <c r="I21" s="175">
        <v>0.12</v>
      </c>
      <c r="J21" s="175">
        <v>0.12</v>
      </c>
      <c r="K21" s="175">
        <v>0.12</v>
      </c>
      <c r="L21" s="175">
        <v>0.13</v>
      </c>
      <c r="M21" s="175">
        <v>0.14000000000000001</v>
      </c>
      <c r="N21" s="120"/>
      <c r="O21" s="121"/>
      <c r="P21" s="120"/>
      <c r="Q21" s="124">
        <v>0.18</v>
      </c>
      <c r="R21" s="124"/>
      <c r="S21" s="124">
        <v>0.12</v>
      </c>
      <c r="T21" s="124"/>
      <c r="U21" s="124">
        <v>0.13</v>
      </c>
      <c r="W21" s="124">
        <v>0.14000000000000001</v>
      </c>
      <c r="X21" s="124">
        <v>0.14000000000000001</v>
      </c>
      <c r="Y21" s="124">
        <v>0.3</v>
      </c>
      <c r="Z21" s="124">
        <v>0.13</v>
      </c>
      <c r="AA21" s="244">
        <v>0.12</v>
      </c>
      <c r="AB21" s="244">
        <v>0.11</v>
      </c>
      <c r="AC21" s="244">
        <v>0.12</v>
      </c>
      <c r="AD21" s="244">
        <v>0.12</v>
      </c>
      <c r="AE21" s="244">
        <v>0.12</v>
      </c>
      <c r="AF21" s="244">
        <v>0.13</v>
      </c>
      <c r="AG21" s="244">
        <v>0.13</v>
      </c>
      <c r="AH21" s="244">
        <v>0.13</v>
      </c>
      <c r="AI21" s="244">
        <v>0.14000000000000001</v>
      </c>
      <c r="AJ21" s="244">
        <v>0.15</v>
      </c>
      <c r="AK21" s="244">
        <v>0.14000000000000001</v>
      </c>
      <c r="AL21" s="244">
        <v>0.15</v>
      </c>
      <c r="AM21" s="244">
        <v>0.14000000000000001</v>
      </c>
      <c r="AN21" s="244">
        <v>0.12</v>
      </c>
      <c r="AO21" s="244">
        <v>0.15</v>
      </c>
      <c r="AP21" s="120"/>
      <c r="AQ21" s="121"/>
      <c r="AR21" s="120"/>
      <c r="AS21" s="244">
        <v>0.18</v>
      </c>
      <c r="AT21" s="244">
        <v>0.12</v>
      </c>
      <c r="AU21" s="244">
        <v>0.13</v>
      </c>
      <c r="AV21" s="244">
        <v>0.14000000000000001</v>
      </c>
      <c r="AW21" s="244">
        <v>0.14000000000000001</v>
      </c>
    </row>
    <row r="22" spans="2:49" s="21" customFormat="1" ht="9.75" customHeight="1">
      <c r="B22" s="125"/>
      <c r="C22" s="126"/>
      <c r="D22" s="126"/>
      <c r="E22" s="126"/>
      <c r="F22" s="126"/>
      <c r="G22" s="126"/>
      <c r="H22" s="126"/>
      <c r="I22" s="126"/>
      <c r="J22" s="126"/>
      <c r="K22" s="126"/>
      <c r="L22" s="126"/>
      <c r="M22" s="126"/>
      <c r="N22" s="115"/>
      <c r="O22" s="116"/>
      <c r="P22" s="115"/>
      <c r="Q22" s="126"/>
      <c r="R22" s="127"/>
      <c r="S22" s="126"/>
      <c r="T22" s="127"/>
      <c r="U22" s="126"/>
      <c r="W22" s="126"/>
      <c r="X22" s="126"/>
      <c r="Y22" s="126"/>
      <c r="Z22" s="126"/>
      <c r="AA22" s="126"/>
      <c r="AB22" s="126"/>
      <c r="AC22" s="126"/>
      <c r="AD22" s="126"/>
      <c r="AE22" s="126"/>
      <c r="AF22" s="126"/>
      <c r="AG22" s="126"/>
      <c r="AH22" s="126"/>
      <c r="AI22" s="126"/>
      <c r="AJ22" s="126"/>
      <c r="AK22" s="126"/>
      <c r="AL22" s="126"/>
      <c r="AM22" s="126"/>
      <c r="AN22" s="126"/>
      <c r="AO22" s="126"/>
      <c r="AP22" s="115"/>
      <c r="AQ22" s="116"/>
      <c r="AR22" s="115"/>
      <c r="AS22" s="126"/>
      <c r="AT22" s="126"/>
      <c r="AU22" s="126"/>
      <c r="AV22" s="126"/>
      <c r="AW22" s="126"/>
    </row>
    <row r="23" spans="2:49" ht="3.75" customHeight="1" collapsed="1">
      <c r="B23" s="117"/>
      <c r="C23" s="128"/>
      <c r="D23" s="128"/>
      <c r="E23" s="128"/>
      <c r="F23" s="128"/>
      <c r="G23" s="128"/>
      <c r="H23" s="128"/>
      <c r="I23" s="128"/>
      <c r="J23" s="128"/>
      <c r="K23" s="128"/>
      <c r="L23" s="128"/>
      <c r="M23" s="128"/>
      <c r="N23" s="113"/>
      <c r="O23" s="114"/>
      <c r="P23" s="113"/>
      <c r="Q23" s="128"/>
      <c r="R23" s="109"/>
      <c r="S23" s="128"/>
      <c r="T23" s="109"/>
      <c r="U23" s="128"/>
      <c r="W23" s="128"/>
      <c r="X23" s="128"/>
      <c r="Y23" s="128"/>
      <c r="Z23" s="128"/>
      <c r="AA23" s="128"/>
      <c r="AB23" s="128"/>
      <c r="AC23" s="128"/>
      <c r="AD23" s="128"/>
      <c r="AE23" s="128"/>
      <c r="AF23" s="128"/>
      <c r="AG23" s="128"/>
      <c r="AH23" s="128"/>
      <c r="AI23" s="128"/>
      <c r="AJ23" s="128"/>
      <c r="AK23" s="128"/>
      <c r="AL23" s="128"/>
      <c r="AM23" s="128"/>
      <c r="AN23" s="128"/>
      <c r="AO23" s="128"/>
      <c r="AP23" s="113"/>
      <c r="AQ23" s="114"/>
      <c r="AR23" s="113"/>
      <c r="AS23" s="128"/>
      <c r="AT23" s="128"/>
      <c r="AU23" s="128"/>
      <c r="AV23" s="128"/>
      <c r="AW23" s="128"/>
    </row>
    <row r="24" spans="2:49" ht="3.75" customHeight="1">
      <c r="B24" s="117"/>
      <c r="C24" s="128"/>
      <c r="D24" s="128"/>
      <c r="E24" s="128"/>
      <c r="F24" s="128"/>
      <c r="G24" s="128"/>
      <c r="H24" s="128"/>
      <c r="I24" s="128"/>
      <c r="J24" s="128"/>
      <c r="K24" s="128"/>
      <c r="L24" s="128"/>
      <c r="M24" s="128"/>
      <c r="N24" s="113"/>
      <c r="O24" s="114"/>
      <c r="P24" s="113"/>
      <c r="Q24" s="128" t="s">
        <v>140</v>
      </c>
      <c r="R24" s="109"/>
      <c r="S24" s="128" t="s">
        <v>140</v>
      </c>
      <c r="T24" s="109"/>
      <c r="U24" s="128" t="s">
        <v>140</v>
      </c>
      <c r="W24" s="128"/>
      <c r="X24" s="128"/>
      <c r="Y24" s="128"/>
      <c r="Z24" s="128"/>
      <c r="AA24" s="128"/>
      <c r="AB24" s="128"/>
      <c r="AC24" s="128"/>
      <c r="AD24" s="128"/>
      <c r="AE24" s="128"/>
      <c r="AF24" s="128"/>
      <c r="AG24" s="128"/>
      <c r="AH24" s="128"/>
      <c r="AI24" s="128"/>
      <c r="AJ24" s="128"/>
      <c r="AK24" s="128"/>
      <c r="AL24" s="128"/>
      <c r="AM24" s="128"/>
      <c r="AN24" s="128"/>
      <c r="AO24" s="128"/>
      <c r="AP24" s="113"/>
      <c r="AQ24" s="114"/>
      <c r="AR24" s="113"/>
      <c r="AS24" s="128" t="s">
        <v>140</v>
      </c>
      <c r="AT24" s="128" t="s">
        <v>140</v>
      </c>
      <c r="AU24" s="128" t="s">
        <v>140</v>
      </c>
      <c r="AV24" s="128" t="s">
        <v>140</v>
      </c>
      <c r="AW24" s="128" t="s">
        <v>140</v>
      </c>
    </row>
    <row r="25" spans="2:49" ht="20.25" customHeight="1">
      <c r="B25" s="117" t="s">
        <v>143</v>
      </c>
      <c r="C25" s="128">
        <v>62.710102628972187</v>
      </c>
      <c r="D25" s="128">
        <v>64.288476546514474</v>
      </c>
      <c r="E25" s="128">
        <v>55.519318129941283</v>
      </c>
      <c r="F25" s="128">
        <v>62.713496568076437</v>
      </c>
      <c r="G25" s="128">
        <v>69.565857508591648</v>
      </c>
      <c r="H25" s="128">
        <v>70.094380977701405</v>
      </c>
      <c r="I25" s="128">
        <v>68.897674360647557</v>
      </c>
      <c r="J25" s="128">
        <v>75.286854938892418</v>
      </c>
      <c r="K25" s="128">
        <v>74.060590318482824</v>
      </c>
      <c r="L25" s="128">
        <v>69.405637364224532</v>
      </c>
      <c r="M25" s="128">
        <v>58.544675911289666</v>
      </c>
      <c r="N25" s="107"/>
      <c r="O25" s="108"/>
      <c r="P25" s="107"/>
      <c r="Q25" s="123">
        <v>245.23139387350437</v>
      </c>
      <c r="R25" s="109"/>
      <c r="S25" s="123">
        <v>283.84476778583303</v>
      </c>
      <c r="T25" s="109"/>
      <c r="U25" s="123">
        <v>277.34218946288945</v>
      </c>
      <c r="W25" s="128">
        <v>62.710529993672061</v>
      </c>
      <c r="X25" s="128">
        <v>64.288477715454505</v>
      </c>
      <c r="Y25" s="128">
        <v>55.519318129941439</v>
      </c>
      <c r="Z25" s="128">
        <v>57.879496740345452</v>
      </c>
      <c r="AA25" s="128">
        <v>69.565857508591634</v>
      </c>
      <c r="AB25" s="128">
        <v>65.058361789016629</v>
      </c>
      <c r="AC25" s="128">
        <v>68.897674360647571</v>
      </c>
      <c r="AD25" s="128">
        <v>72.679524557442477</v>
      </c>
      <c r="AE25" s="128">
        <v>76.353759118482841</v>
      </c>
      <c r="AF25" s="128">
        <v>64.880066794224561</v>
      </c>
      <c r="AG25" s="128">
        <v>60.544675911289723</v>
      </c>
      <c r="AH25" s="128">
        <v>53.023158747313467</v>
      </c>
      <c r="AI25" s="128">
        <v>44.386763049978896</v>
      </c>
      <c r="AJ25" s="128">
        <v>43.179629129386427</v>
      </c>
      <c r="AK25" s="128">
        <v>48.694142254860722</v>
      </c>
      <c r="AL25" s="128">
        <v>37.157180100294823</v>
      </c>
      <c r="AM25" s="128">
        <v>46.4656404891292</v>
      </c>
      <c r="AN25" s="128">
        <v>50.91130261798471</v>
      </c>
      <c r="AO25" s="128">
        <v>36.376240094449585</v>
      </c>
      <c r="AP25" s="107"/>
      <c r="AQ25" s="108"/>
      <c r="AR25" s="107"/>
      <c r="AS25" s="123">
        <v>240.39782257941346</v>
      </c>
      <c r="AT25" s="123">
        <v>276.20141821569825</v>
      </c>
      <c r="AU25" s="123">
        <v>254.80166057131058</v>
      </c>
      <c r="AV25" s="123">
        <v>173.41771453452085</v>
      </c>
      <c r="AW25" s="123">
        <v>170.9103633018583</v>
      </c>
    </row>
    <row r="26" spans="2:49" s="21" customFormat="1" ht="20.25" customHeight="1">
      <c r="B26" s="118" t="s">
        <v>144</v>
      </c>
      <c r="C26" s="175">
        <v>0.17</v>
      </c>
      <c r="D26" s="175">
        <v>0.18</v>
      </c>
      <c r="E26" s="175">
        <v>0.16</v>
      </c>
      <c r="F26" s="175">
        <v>0.16</v>
      </c>
      <c r="G26" s="175">
        <v>0.18</v>
      </c>
      <c r="H26" s="175">
        <v>0.17</v>
      </c>
      <c r="I26" s="175">
        <v>0.18</v>
      </c>
      <c r="J26" s="175">
        <v>0.19</v>
      </c>
      <c r="K26" s="175">
        <v>0.18</v>
      </c>
      <c r="L26" s="175">
        <v>0.18</v>
      </c>
      <c r="M26" s="175">
        <v>0.16</v>
      </c>
      <c r="N26" s="120"/>
      <c r="O26" s="121"/>
      <c r="P26" s="120"/>
      <c r="Q26" s="124">
        <v>0.17</v>
      </c>
      <c r="R26" s="124"/>
      <c r="S26" s="124">
        <v>0.18</v>
      </c>
      <c r="T26" s="124"/>
      <c r="U26" s="124">
        <v>0.18</v>
      </c>
      <c r="W26" s="124">
        <v>0.17</v>
      </c>
      <c r="X26" s="124">
        <v>0.18</v>
      </c>
      <c r="Y26" s="124">
        <v>0.16</v>
      </c>
      <c r="Z26" s="124">
        <v>0.15</v>
      </c>
      <c r="AA26" s="244">
        <v>0.18</v>
      </c>
      <c r="AB26" s="244">
        <v>0.16</v>
      </c>
      <c r="AC26" s="244">
        <v>0.18</v>
      </c>
      <c r="AD26" s="244">
        <v>0.18</v>
      </c>
      <c r="AE26" s="244">
        <v>0.19</v>
      </c>
      <c r="AF26" s="244">
        <v>0.17</v>
      </c>
      <c r="AG26" s="244">
        <v>0.16</v>
      </c>
      <c r="AH26" s="244">
        <v>0.13</v>
      </c>
      <c r="AI26" s="244">
        <v>0.12</v>
      </c>
      <c r="AJ26" s="244">
        <v>0.14000000000000001</v>
      </c>
      <c r="AK26" s="244">
        <v>0.16</v>
      </c>
      <c r="AL26" s="244">
        <v>0.12</v>
      </c>
      <c r="AM26" s="244">
        <v>0.15</v>
      </c>
      <c r="AN26" s="244">
        <v>0.17</v>
      </c>
      <c r="AO26" s="244">
        <v>0.13</v>
      </c>
      <c r="AP26" s="120"/>
      <c r="AQ26" s="121"/>
      <c r="AR26" s="120"/>
      <c r="AS26" s="244">
        <v>0.17</v>
      </c>
      <c r="AT26" s="244">
        <v>0.17</v>
      </c>
      <c r="AU26" s="244">
        <v>0.16</v>
      </c>
      <c r="AV26" s="244">
        <v>0.13</v>
      </c>
      <c r="AW26" s="244">
        <v>0.14000000000000001</v>
      </c>
    </row>
    <row r="27" spans="2:49" ht="3.75" customHeight="1">
      <c r="B27" s="117"/>
      <c r="C27" s="128"/>
      <c r="D27" s="128"/>
      <c r="E27" s="128"/>
      <c r="F27" s="128"/>
      <c r="G27" s="128"/>
      <c r="H27" s="128"/>
      <c r="I27" s="128"/>
      <c r="J27" s="128"/>
      <c r="K27" s="128"/>
      <c r="L27" s="128"/>
      <c r="M27" s="128"/>
      <c r="N27" s="113"/>
      <c r="O27" s="114"/>
      <c r="P27" s="113"/>
      <c r="Q27" s="128"/>
      <c r="R27" s="109"/>
      <c r="S27" s="128"/>
      <c r="T27" s="109"/>
      <c r="U27" s="128"/>
      <c r="W27" s="128"/>
      <c r="X27" s="128"/>
      <c r="Y27" s="128"/>
      <c r="Z27" s="128"/>
      <c r="AA27" s="128"/>
      <c r="AB27" s="128"/>
      <c r="AC27" s="128"/>
      <c r="AD27" s="128"/>
      <c r="AE27" s="128"/>
      <c r="AF27" s="128"/>
      <c r="AG27" s="128"/>
      <c r="AH27" s="128"/>
      <c r="AI27" s="128"/>
      <c r="AJ27" s="128"/>
      <c r="AK27" s="128"/>
      <c r="AL27" s="128"/>
      <c r="AM27" s="128"/>
      <c r="AN27" s="128"/>
      <c r="AO27" s="128"/>
      <c r="AP27" s="113"/>
      <c r="AQ27" s="114"/>
      <c r="AR27" s="113"/>
      <c r="AS27" s="128"/>
      <c r="AT27" s="128"/>
      <c r="AU27" s="128"/>
      <c r="AV27" s="128"/>
      <c r="AW27" s="128"/>
    </row>
    <row r="28" spans="2:49" s="21" customFormat="1" ht="6" customHeight="1">
      <c r="B28" s="125"/>
      <c r="C28" s="126"/>
      <c r="D28" s="126"/>
      <c r="E28" s="126"/>
      <c r="F28" s="126"/>
      <c r="G28" s="126"/>
      <c r="H28" s="126"/>
      <c r="I28" s="126"/>
      <c r="J28" s="126"/>
      <c r="K28" s="126"/>
      <c r="L28" s="126"/>
      <c r="M28" s="126"/>
      <c r="N28" s="115"/>
      <c r="O28" s="116"/>
      <c r="P28" s="115"/>
      <c r="Q28" s="126"/>
      <c r="R28" s="127"/>
      <c r="S28" s="126"/>
      <c r="T28" s="127"/>
      <c r="U28" s="126"/>
      <c r="W28" s="126"/>
      <c r="X28" s="126"/>
      <c r="Y28" s="126"/>
      <c r="Z28" s="126"/>
      <c r="AA28" s="126"/>
      <c r="AB28" s="126"/>
      <c r="AC28" s="126"/>
      <c r="AD28" s="126"/>
      <c r="AE28" s="126"/>
      <c r="AF28" s="126"/>
      <c r="AG28" s="126"/>
      <c r="AH28" s="126"/>
      <c r="AI28" s="126"/>
      <c r="AJ28" s="126"/>
      <c r="AK28" s="126"/>
      <c r="AL28" s="126"/>
      <c r="AM28" s="126"/>
      <c r="AN28" s="126"/>
      <c r="AO28" s="126"/>
      <c r="AP28" s="115"/>
      <c r="AQ28" s="116"/>
      <c r="AR28" s="115"/>
      <c r="AS28" s="126"/>
      <c r="AT28" s="126"/>
      <c r="AU28" s="126"/>
      <c r="AV28" s="126"/>
      <c r="AW28" s="126"/>
    </row>
    <row r="29" spans="2:49" ht="3.75" customHeight="1">
      <c r="B29" s="117"/>
      <c r="C29" s="128"/>
      <c r="D29" s="128"/>
      <c r="E29" s="128"/>
      <c r="F29" s="128"/>
      <c r="G29" s="128"/>
      <c r="H29" s="128"/>
      <c r="I29" s="128"/>
      <c r="J29" s="128"/>
      <c r="K29" s="128"/>
      <c r="L29" s="128"/>
      <c r="M29" s="128"/>
      <c r="N29" s="113"/>
      <c r="O29" s="114"/>
      <c r="P29" s="113"/>
      <c r="Q29" s="128"/>
      <c r="R29" s="109"/>
      <c r="S29" s="128"/>
      <c r="T29" s="109"/>
      <c r="U29" s="128"/>
      <c r="W29" s="128"/>
      <c r="X29" s="128"/>
      <c r="Y29" s="128"/>
      <c r="Z29" s="128"/>
      <c r="AA29" s="128"/>
      <c r="AB29" s="128"/>
      <c r="AC29" s="128"/>
      <c r="AD29" s="128"/>
      <c r="AE29" s="128"/>
      <c r="AF29" s="128"/>
      <c r="AG29" s="128"/>
      <c r="AH29" s="128"/>
      <c r="AI29" s="128"/>
      <c r="AJ29" s="128"/>
      <c r="AK29" s="128"/>
      <c r="AL29" s="128"/>
      <c r="AM29" s="128"/>
      <c r="AN29" s="128"/>
      <c r="AO29" s="128"/>
      <c r="AP29" s="113"/>
      <c r="AQ29" s="114"/>
      <c r="AR29" s="113"/>
      <c r="AS29" s="128"/>
      <c r="AT29" s="128"/>
      <c r="AU29" s="128"/>
      <c r="AV29" s="128"/>
      <c r="AW29" s="128"/>
    </row>
    <row r="30" spans="2:49" ht="20.25" customHeight="1">
      <c r="B30" s="117" t="s">
        <v>145</v>
      </c>
      <c r="C30"/>
      <c r="D30"/>
      <c r="E30"/>
      <c r="F30"/>
      <c r="G30"/>
      <c r="H30"/>
      <c r="I30"/>
      <c r="J30"/>
      <c r="K30"/>
      <c r="L30"/>
      <c r="M30"/>
      <c r="N30" s="113"/>
      <c r="O30" s="114"/>
      <c r="P30" s="113"/>
      <c r="Q30" s="128">
        <v>346.81054694621247</v>
      </c>
      <c r="R30" s="109"/>
      <c r="S30" s="128">
        <v>351.58507668906157</v>
      </c>
      <c r="T30" s="109"/>
      <c r="U30" s="128">
        <v>365.47205722717092</v>
      </c>
      <c r="AP30" s="113"/>
      <c r="AQ30" s="114"/>
      <c r="AR30" s="113"/>
      <c r="AS30" s="128">
        <v>341.97654694621247</v>
      </c>
      <c r="AT30" s="128">
        <v>343.94172711892679</v>
      </c>
      <c r="AU30" s="128">
        <v>369.20716686428358</v>
      </c>
      <c r="AV30" s="128">
        <v>355.53518516017152</v>
      </c>
      <c r="AW30" s="128">
        <v>360.4984208479168</v>
      </c>
    </row>
    <row r="31" spans="2:49" ht="3.75" customHeight="1">
      <c r="B31" s="117"/>
      <c r="C31"/>
      <c r="D31"/>
      <c r="E31"/>
      <c r="F31"/>
      <c r="G31"/>
      <c r="H31"/>
      <c r="I31"/>
      <c r="J31"/>
      <c r="K31"/>
      <c r="L31"/>
      <c r="M31"/>
      <c r="N31" s="128"/>
      <c r="O31" s="129"/>
      <c r="P31" s="128"/>
      <c r="Q31" s="128"/>
      <c r="R31" s="109"/>
      <c r="S31" s="128"/>
      <c r="T31" s="109"/>
      <c r="U31" s="128"/>
      <c r="AP31" s="128"/>
      <c r="AQ31" s="129"/>
      <c r="AR31" s="128"/>
      <c r="AS31" s="128"/>
      <c r="AT31" s="128"/>
      <c r="AU31" s="128"/>
      <c r="AV31" s="128"/>
      <c r="AW31" s="128"/>
    </row>
    <row r="32" spans="2:49" s="21" customFormat="1" ht="20.25" customHeight="1">
      <c r="B32" s="118" t="s">
        <v>146</v>
      </c>
      <c r="C32" s="130"/>
      <c r="D32" s="130"/>
      <c r="E32" s="130"/>
      <c r="F32" s="130"/>
      <c r="G32" s="130"/>
      <c r="H32" s="130"/>
      <c r="I32" s="130"/>
      <c r="J32" s="130"/>
      <c r="K32" s="130"/>
      <c r="L32" s="130"/>
      <c r="M32" s="130"/>
      <c r="N32" s="120"/>
      <c r="O32" s="121"/>
      <c r="P32" s="120"/>
      <c r="Q32" s="124">
        <v>0.24</v>
      </c>
      <c r="R32" s="124"/>
      <c r="S32" s="124">
        <v>0.22</v>
      </c>
      <c r="T32" s="124"/>
      <c r="U32" s="124">
        <v>0.23</v>
      </c>
      <c r="W32" s="130"/>
      <c r="X32" s="130"/>
      <c r="Y32" s="130"/>
      <c r="Z32" s="130"/>
      <c r="AA32" s="130"/>
      <c r="AB32" s="130"/>
      <c r="AC32" s="130"/>
      <c r="AD32" s="130"/>
      <c r="AE32" s="130"/>
      <c r="AF32" s="130"/>
      <c r="AG32" s="130"/>
      <c r="AH32" s="130"/>
      <c r="AI32" s="130"/>
      <c r="AJ32" s="130"/>
      <c r="AK32" s="130"/>
      <c r="AL32" s="130"/>
      <c r="AM32" s="130"/>
      <c r="AN32" s="130"/>
      <c r="AO32" s="130"/>
      <c r="AP32" s="120"/>
      <c r="AQ32" s="121"/>
      <c r="AR32" s="120"/>
      <c r="AS32" s="244">
        <v>0.24</v>
      </c>
      <c r="AT32" s="244">
        <v>0.22</v>
      </c>
      <c r="AU32" s="244">
        <v>0.24</v>
      </c>
      <c r="AV32" s="244">
        <v>0.28000000000000003</v>
      </c>
      <c r="AW32" s="244">
        <v>0.3</v>
      </c>
    </row>
    <row r="33" spans="1:21" ht="16.8">
      <c r="A33" s="19"/>
      <c r="B33" s="19"/>
      <c r="C33" s="22"/>
      <c r="D33" s="22"/>
      <c r="E33" s="22"/>
      <c r="F33" s="22"/>
      <c r="G33" s="22"/>
      <c r="H33" s="22" t="s">
        <v>140</v>
      </c>
      <c r="I33" s="22" t="s">
        <v>140</v>
      </c>
      <c r="J33" s="22" t="s">
        <v>140</v>
      </c>
      <c r="K33" s="22" t="s">
        <v>140</v>
      </c>
      <c r="L33" s="22" t="s">
        <v>140</v>
      </c>
      <c r="M33" s="22" t="s">
        <v>140</v>
      </c>
      <c r="N33" s="23"/>
      <c r="O33" s="23"/>
      <c r="P33" s="23"/>
      <c r="Q33" s="23"/>
      <c r="R33" s="20"/>
      <c r="S33" s="23"/>
      <c r="T33" s="20"/>
      <c r="U33" s="23"/>
    </row>
    <row r="34" spans="1:21"/>
    <row r="35" spans="1:21">
      <c r="B35" s="8" t="s">
        <v>263</v>
      </c>
    </row>
    <row r="36" spans="1:21">
      <c r="B36" s="8" t="s">
        <v>219</v>
      </c>
    </row>
    <row r="37" spans="1:21">
      <c r="B37" s="8" t="s">
        <v>325</v>
      </c>
    </row>
    <row r="38" spans="1:21">
      <c r="B38" s="8" t="s">
        <v>221</v>
      </c>
    </row>
    <row r="39" spans="1:21">
      <c r="B39" s="8" t="s">
        <v>220</v>
      </c>
    </row>
    <row r="40" spans="1:21"/>
    <row r="41" spans="1:21"/>
  </sheetData>
  <mergeCells count="2">
    <mergeCell ref="C5:M5"/>
    <mergeCell ref="Q5:U5"/>
  </mergeCells>
  <hyperlinks>
    <hyperlink ref="AY3" location="Contents!A1" display="Back"/>
  </hyperlinks>
  <pageMargins left="0.25" right="0.25" top="0.75" bottom="0.75" header="0.3" footer="0.3"/>
  <pageSetup scale="46" orientation="landscape" r:id="rId1"/>
  <headerFooter>
    <oddFoote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K19"/>
  <sheetViews>
    <sheetView showGridLines="0" zoomScale="80" zoomScaleNormal="80" workbookViewId="0">
      <selection activeCell="I3" sqref="I3"/>
    </sheetView>
  </sheetViews>
  <sheetFormatPr defaultColWidth="0" defaultRowHeight="15" zeroHeight="1"/>
  <cols>
    <col min="1" max="1" width="8.44140625" style="8" customWidth="1"/>
    <col min="2" max="2" width="11.44140625" style="8" customWidth="1"/>
    <col min="3" max="3" width="67.44140625" style="8" customWidth="1"/>
    <col min="4" max="7" width="12.44140625" style="8" customWidth="1"/>
    <col min="8" max="9" width="8.44140625" style="8" customWidth="1"/>
    <col min="10" max="10" width="8.44140625" style="8" hidden="1" customWidth="1"/>
    <col min="11" max="11" width="14.44140625" style="8" hidden="1" customWidth="1"/>
    <col min="12" max="16384" width="8.44140625" style="8" hidden="1"/>
  </cols>
  <sheetData>
    <row r="1" spans="1:11">
      <c r="A1" s="153"/>
    </row>
    <row r="2" spans="1:11"/>
    <row r="3" spans="1:11" ht="20.399999999999999">
      <c r="B3" s="11" t="s">
        <v>195</v>
      </c>
      <c r="C3" s="15"/>
      <c r="D3" s="15"/>
      <c r="E3" s="15"/>
      <c r="F3" s="15"/>
      <c r="G3" s="15"/>
      <c r="I3" s="179" t="s">
        <v>160</v>
      </c>
    </row>
    <row r="4" spans="1:11" ht="20.399999999999999">
      <c r="B4" s="16"/>
      <c r="C4" s="16"/>
      <c r="D4" s="184" t="s">
        <v>228</v>
      </c>
      <c r="E4" s="224">
        <v>2018</v>
      </c>
      <c r="F4" s="224">
        <v>2019</v>
      </c>
      <c r="G4" s="224">
        <v>2020</v>
      </c>
    </row>
    <row r="5" spans="1:11" ht="20.399999999999999">
      <c r="B5" s="17" t="s">
        <v>229</v>
      </c>
      <c r="C5" s="16"/>
      <c r="D5" s="16"/>
    </row>
    <row r="6" spans="1:11" ht="20.399999999999999">
      <c r="B6" s="16"/>
      <c r="C6" s="13" t="s">
        <v>196</v>
      </c>
      <c r="D6" s="162">
        <v>0.32</v>
      </c>
      <c r="E6" s="162">
        <v>0.36</v>
      </c>
      <c r="F6" s="162">
        <v>0.35</v>
      </c>
      <c r="G6" s="162">
        <v>0.34</v>
      </c>
      <c r="J6" s="144"/>
      <c r="K6" s="144"/>
    </row>
    <row r="7" spans="1:11" ht="20.399999999999999">
      <c r="B7" s="16"/>
      <c r="C7" s="13" t="s">
        <v>197</v>
      </c>
      <c r="D7" s="162">
        <v>0.56999999999999995</v>
      </c>
      <c r="E7" s="162">
        <v>0.61</v>
      </c>
      <c r="F7" s="162">
        <v>0.6</v>
      </c>
      <c r="G7" s="162">
        <v>0.6</v>
      </c>
      <c r="J7" s="144"/>
      <c r="K7" s="144"/>
    </row>
    <row r="8" spans="1:11" ht="20.399999999999999">
      <c r="B8" s="16"/>
      <c r="C8" s="13" t="s">
        <v>198</v>
      </c>
      <c r="D8" s="162">
        <v>0.7</v>
      </c>
      <c r="E8" s="162">
        <v>0.73</v>
      </c>
      <c r="F8" s="162">
        <v>0.72</v>
      </c>
      <c r="G8" s="162">
        <v>0.72</v>
      </c>
      <c r="J8" s="144"/>
      <c r="K8" s="144"/>
    </row>
    <row r="9" spans="1:11" ht="20.399999999999999">
      <c r="B9" s="16"/>
      <c r="C9" s="13"/>
      <c r="D9" s="13"/>
      <c r="E9" s="162"/>
      <c r="F9" s="162"/>
      <c r="G9" s="162"/>
      <c r="J9" s="144"/>
      <c r="K9" s="144"/>
    </row>
    <row r="10" spans="1:11" ht="20.399999999999999">
      <c r="B10" s="17" t="s">
        <v>230</v>
      </c>
      <c r="C10" s="16"/>
      <c r="D10" s="16"/>
    </row>
    <row r="11" spans="1:11" ht="20.399999999999999">
      <c r="B11" s="16"/>
      <c r="C11" s="13" t="s">
        <v>202</v>
      </c>
      <c r="D11" s="162">
        <v>0.89</v>
      </c>
      <c r="E11" s="162">
        <v>0.85</v>
      </c>
      <c r="F11" s="162">
        <f>1286.678/1562.33</f>
        <v>0.82356352371137986</v>
      </c>
      <c r="G11" s="162">
        <v>0.82</v>
      </c>
      <c r="J11" s="144"/>
      <c r="K11" s="144"/>
    </row>
    <row r="12" spans="1:11" ht="20.399999999999999">
      <c r="B12" s="16"/>
      <c r="C12" s="13" t="s">
        <v>203</v>
      </c>
      <c r="D12" s="162">
        <v>0.11</v>
      </c>
      <c r="E12" s="162">
        <v>0.15</v>
      </c>
      <c r="F12" s="162">
        <v>0.18</v>
      </c>
      <c r="G12" s="162">
        <v>0.18</v>
      </c>
      <c r="J12" s="144"/>
      <c r="K12" s="144"/>
    </row>
    <row r="13" spans="1:11" ht="20.399999999999999">
      <c r="B13" s="16"/>
      <c r="C13" s="13"/>
      <c r="D13" s="13"/>
      <c r="E13" s="162"/>
      <c r="F13" s="162"/>
      <c r="G13" s="162"/>
      <c r="J13" s="144"/>
      <c r="K13" s="144"/>
    </row>
    <row r="14" spans="1:11" ht="20.399999999999999">
      <c r="B14" s="17" t="s">
        <v>201</v>
      </c>
      <c r="C14" s="16"/>
      <c r="D14" s="16"/>
      <c r="J14" s="144"/>
      <c r="K14" s="144"/>
    </row>
    <row r="15" spans="1:11" ht="20.399999999999999">
      <c r="B15" s="16"/>
      <c r="D15" s="17"/>
      <c r="E15" s="17"/>
      <c r="F15" s="17"/>
      <c r="G15" s="17"/>
      <c r="H15" s="17"/>
      <c r="J15" s="144"/>
      <c r="K15" s="144"/>
    </row>
    <row r="16" spans="1:11" ht="20.399999999999999">
      <c r="B16" s="16"/>
      <c r="C16" s="13" t="s">
        <v>199</v>
      </c>
      <c r="D16" s="7">
        <v>6</v>
      </c>
      <c r="E16" s="7">
        <v>10</v>
      </c>
      <c r="F16" s="7">
        <v>8</v>
      </c>
      <c r="G16" s="7">
        <v>6</v>
      </c>
      <c r="H16" s="7"/>
      <c r="J16" s="144"/>
      <c r="K16" s="144"/>
    </row>
    <row r="17" spans="2:11" ht="20.399999999999999">
      <c r="B17" s="16"/>
      <c r="C17" s="13" t="s">
        <v>200</v>
      </c>
      <c r="D17" s="7">
        <v>197</v>
      </c>
      <c r="E17" s="7">
        <v>259</v>
      </c>
      <c r="F17" s="7">
        <v>258</v>
      </c>
      <c r="G17" s="7">
        <v>228</v>
      </c>
      <c r="H17" s="7"/>
      <c r="J17" s="144"/>
      <c r="K17" s="144"/>
    </row>
    <row r="18" spans="2:11" ht="20.399999999999999">
      <c r="B18" s="16"/>
      <c r="C18" s="13"/>
      <c r="D18" s="13"/>
      <c r="E18" s="7"/>
      <c r="F18" s="7"/>
      <c r="G18" s="7"/>
      <c r="H18" s="7"/>
      <c r="J18" s="144"/>
      <c r="K18" s="144"/>
    </row>
    <row r="19" spans="2:11"/>
  </sheetData>
  <hyperlinks>
    <hyperlink ref="I3" location="Contents!A1" display="Back"/>
  </hyperlinks>
  <pageMargins left="0.25" right="0.25" top="0.75" bottom="0.75" header="0.3" footer="0.3"/>
  <pageSetup orientation="landscape" r:id="rId1"/>
  <headerFooter>
    <oddFoote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I9"/>
  <sheetViews>
    <sheetView showGridLines="0" zoomScale="80" zoomScaleNormal="80" workbookViewId="0">
      <selection activeCell="I2" sqref="I2"/>
    </sheetView>
  </sheetViews>
  <sheetFormatPr defaultColWidth="0" defaultRowHeight="15" zeroHeight="1"/>
  <cols>
    <col min="1" max="1" width="5.44140625" style="8" customWidth="1"/>
    <col min="2" max="2" width="43" style="8" bestFit="1" customWidth="1"/>
    <col min="3" max="7" width="24" style="8" customWidth="1"/>
    <col min="8" max="8" width="6.44140625" style="8" customWidth="1"/>
    <col min="9" max="9" width="18" style="8" customWidth="1"/>
    <col min="10" max="16384" width="34" style="8" hidden="1"/>
  </cols>
  <sheetData>
    <row r="1" spans="1:9">
      <c r="A1" s="153"/>
    </row>
    <row r="2" spans="1:9" ht="19.8" thickBot="1">
      <c r="I2" s="179" t="s">
        <v>160</v>
      </c>
    </row>
    <row r="3" spans="1:9" ht="63" customHeight="1" thickBot="1">
      <c r="B3" s="171"/>
      <c r="C3" s="163" t="s">
        <v>204</v>
      </c>
      <c r="D3" s="163" t="s">
        <v>205</v>
      </c>
      <c r="E3" s="163" t="s">
        <v>206</v>
      </c>
      <c r="F3" s="163">
        <v>2019</v>
      </c>
      <c r="G3" s="163">
        <v>2020</v>
      </c>
    </row>
    <row r="4" spans="1:9" ht="24.6" thickTop="1" thickBot="1">
      <c r="B4" s="164" t="s">
        <v>207</v>
      </c>
      <c r="C4" s="165">
        <v>21996</v>
      </c>
      <c r="D4" s="165">
        <v>22047</v>
      </c>
      <c r="E4" s="165">
        <v>20772</v>
      </c>
      <c r="F4" s="165">
        <v>22766</v>
      </c>
      <c r="G4" s="165">
        <v>18936</v>
      </c>
      <c r="I4" s="239"/>
    </row>
    <row r="5" spans="1:9" ht="24" thickBot="1">
      <c r="B5" s="166" t="s">
        <v>208</v>
      </c>
      <c r="C5" s="167">
        <v>1456</v>
      </c>
      <c r="D5" s="167">
        <v>1586</v>
      </c>
      <c r="E5" s="167">
        <v>1520</v>
      </c>
      <c r="F5" s="167">
        <v>1562.3</v>
      </c>
      <c r="G5" s="167">
        <v>1292.5617081650009</v>
      </c>
      <c r="I5" s="241"/>
    </row>
    <row r="6" spans="1:9" ht="24" thickBot="1">
      <c r="B6" s="168" t="s">
        <v>209</v>
      </c>
      <c r="C6" s="169">
        <v>66</v>
      </c>
      <c r="D6" s="169">
        <v>72</v>
      </c>
      <c r="E6" s="169">
        <v>73</v>
      </c>
      <c r="F6" s="169">
        <v>69</v>
      </c>
      <c r="G6" s="169">
        <v>68.260000000000005</v>
      </c>
      <c r="I6" s="240"/>
    </row>
    <row r="7" spans="1:9" ht="27.6" thickBot="1">
      <c r="B7" s="166" t="s">
        <v>210</v>
      </c>
      <c r="C7" s="172"/>
      <c r="D7" s="170">
        <v>0.09</v>
      </c>
      <c r="E7" s="170">
        <v>0.11</v>
      </c>
      <c r="F7" s="170">
        <f>+F6/E6-1</f>
        <v>-5.4794520547945202E-2</v>
      </c>
      <c r="G7" s="170">
        <f>+G6/F6-1</f>
        <v>-1.0724637681159388E-2</v>
      </c>
    </row>
    <row r="8" spans="1:9"/>
    <row r="9" spans="1:9"/>
  </sheetData>
  <hyperlinks>
    <hyperlink ref="I2" location="Contents!A1" display="Back"/>
  </hyperlinks>
  <pageMargins left="0.25" right="0.25" top="0.75" bottom="0.75" header="0.3" footer="0.3"/>
  <pageSetup scale="78" orientation="landscape" r:id="rId1"/>
  <headerFooter>
    <oddFoote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15</vt:i4>
      </vt:variant>
    </vt:vector>
  </HeadingPairs>
  <TitlesOfParts>
    <vt:vector size="27" baseType="lpstr">
      <vt:lpstr>Contents</vt:lpstr>
      <vt:lpstr>1. Disclaimer</vt:lpstr>
      <vt:lpstr>2. Balance Sheet</vt:lpstr>
      <vt:lpstr>3. Income Statement</vt:lpstr>
      <vt:lpstr>4. Cash Flows</vt:lpstr>
      <vt:lpstr>5. BasisProForma</vt:lpstr>
      <vt:lpstr>6. PF Income Statement</vt:lpstr>
      <vt:lpstr>7. Customer Scorecard</vt:lpstr>
      <vt:lpstr>8. Revenue per FTE</vt:lpstr>
      <vt:lpstr>9. PF EBITDA Reconciliation</vt:lpstr>
      <vt:lpstr>10. EquitySecurities</vt:lpstr>
      <vt:lpstr>11. OutstandingDebtTax</vt:lpstr>
      <vt:lpstr>'1. Disclaimer'!Print_Area</vt:lpstr>
      <vt:lpstr>'10. EquitySecurities'!Print_Area</vt:lpstr>
      <vt:lpstr>'11. OutstandingDebtTax'!Print_Area</vt:lpstr>
      <vt:lpstr>'2. Balance Sheet'!Print_Area</vt:lpstr>
      <vt:lpstr>'3. Income Statement'!Print_Area</vt:lpstr>
      <vt:lpstr>'4. Cash Flows'!Print_Area</vt:lpstr>
      <vt:lpstr>'5. BasisProForma'!Print_Area</vt:lpstr>
      <vt:lpstr>'6. PF Income Statement'!Print_Area</vt:lpstr>
      <vt:lpstr>'7. Customer Scorecard'!Print_Area</vt:lpstr>
      <vt:lpstr>'8. Revenue per FTE'!Print_Area</vt:lpstr>
      <vt:lpstr>'9. PF EBITDA Reconciliation'!Print_Area</vt:lpstr>
      <vt:lpstr>Contents!Print_Area</vt:lpstr>
      <vt:lpstr>'2. Balance Sheet'!Print_Titles</vt:lpstr>
      <vt:lpstr>'3. Income Statement'!Print_Titles</vt:lpstr>
      <vt:lpstr>'4. Cash Flows'!Print_Titles</vt:lpstr>
    </vt:vector>
  </TitlesOfParts>
  <Company>Genpact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Investor Fact Sheet</dc:title>
  <dc:creator>703038008;Shrikant Sortur</dc:creator>
  <cp:lastModifiedBy>Shrikant Sortur</cp:lastModifiedBy>
  <cp:lastPrinted>2021-03-15T18:06:09Z</cp:lastPrinted>
  <dcterms:created xsi:type="dcterms:W3CDTF">2010-03-25T07:06:02Z</dcterms:created>
  <dcterms:modified xsi:type="dcterms:W3CDTF">2021-11-03T14:08:12Z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